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840" windowWidth="10155" windowHeight="10215"/>
  </bookViews>
  <sheets>
    <sheet name="Лист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5" i="1"/>
  <c r="AG34"/>
  <c r="AG36" l="1"/>
  <c r="AG37" l="1"/>
  <c r="K2" l="1"/>
  <c r="F39" l="1"/>
  <c r="F38"/>
  <c r="F37"/>
  <c r="F36"/>
  <c r="F35"/>
  <c r="F34"/>
  <c r="AG49" l="1"/>
  <c r="X49"/>
  <c r="O49"/>
  <c r="F49"/>
  <c r="AG32"/>
  <c r="X32"/>
  <c r="O32"/>
  <c r="F32"/>
  <c r="AL30"/>
  <c r="AG30" s="1"/>
  <c r="AC30"/>
  <c r="X30" s="1"/>
  <c r="T30"/>
  <c r="O30" s="1"/>
  <c r="K30"/>
  <c r="F30" s="1"/>
  <c r="AL29"/>
  <c r="AG29" s="1"/>
  <c r="AC29"/>
  <c r="X29" s="1"/>
  <c r="T29"/>
  <c r="O29" s="1"/>
  <c r="K29"/>
  <c r="F29" s="1"/>
  <c r="AL28"/>
  <c r="AG28" s="1"/>
  <c r="AC28"/>
  <c r="X28" s="1"/>
  <c r="T28"/>
  <c r="O28" s="1"/>
  <c r="K28"/>
  <c r="F28" s="1"/>
  <c r="AL27"/>
  <c r="AG27" s="1"/>
  <c r="AC27"/>
  <c r="X27" s="1"/>
  <c r="T27"/>
  <c r="O27" s="1"/>
  <c r="K27"/>
  <c r="F27" s="1"/>
  <c r="AL26"/>
  <c r="AG26" s="1"/>
  <c r="AC26"/>
  <c r="X26" s="1"/>
  <c r="T26"/>
  <c r="O26" s="1"/>
  <c r="K26"/>
  <c r="F26" s="1"/>
  <c r="AL25"/>
  <c r="AG25" s="1"/>
  <c r="AC25"/>
  <c r="X25" s="1"/>
  <c r="T25"/>
  <c r="O25" s="1"/>
  <c r="K25"/>
  <c r="F25" s="1"/>
  <c r="AL24"/>
  <c r="AG24" s="1"/>
  <c r="AC24"/>
  <c r="X24" s="1"/>
  <c r="T24"/>
  <c r="O24" s="1"/>
  <c r="K24"/>
  <c r="F24" s="1"/>
  <c r="AL23"/>
  <c r="AG23" s="1"/>
  <c r="AC23"/>
  <c r="X23" s="1"/>
  <c r="T23"/>
  <c r="O23" s="1"/>
  <c r="K23"/>
  <c r="F23" s="1"/>
  <c r="AL22"/>
  <c r="AG22" s="1"/>
  <c r="AC22"/>
  <c r="X22" s="1"/>
  <c r="T22"/>
  <c r="O22" s="1"/>
  <c r="K22"/>
  <c r="F22" s="1"/>
  <c r="AL21"/>
  <c r="AG21" s="1"/>
  <c r="AC21"/>
  <c r="X21" s="1"/>
  <c r="T21"/>
  <c r="O21" s="1"/>
  <c r="K21"/>
  <c r="F21" s="1"/>
  <c r="AL20"/>
  <c r="AG20" s="1"/>
  <c r="AC20"/>
  <c r="X20" s="1"/>
  <c r="T20"/>
  <c r="O20" s="1"/>
  <c r="K20"/>
  <c r="F20" s="1"/>
  <c r="AL19"/>
  <c r="AG19" s="1"/>
  <c r="AC19"/>
  <c r="X19" s="1"/>
  <c r="T19"/>
  <c r="O19" s="1"/>
  <c r="K19"/>
  <c r="F19" s="1"/>
  <c r="AL18"/>
  <c r="AG18" s="1"/>
  <c r="AC18"/>
  <c r="X18" s="1"/>
  <c r="T18"/>
  <c r="K18"/>
  <c r="AL17"/>
  <c r="AG17" s="1"/>
  <c r="AC17"/>
  <c r="X17" s="1"/>
  <c r="T17"/>
  <c r="K17"/>
  <c r="AL16"/>
  <c r="AG16" s="1"/>
  <c r="AC16"/>
  <c r="T16"/>
  <c r="K16"/>
  <c r="AL15"/>
  <c r="AG15" s="1"/>
  <c r="AC15"/>
  <c r="X15" s="1"/>
  <c r="T15"/>
  <c r="K15"/>
  <c r="AL14"/>
  <c r="AG14" s="1"/>
  <c r="AC14"/>
  <c r="X14" s="1"/>
  <c r="T14"/>
  <c r="K14"/>
  <c r="AL13"/>
  <c r="AG13" s="1"/>
  <c r="AC13"/>
  <c r="X13" s="1"/>
  <c r="T13"/>
  <c r="K13"/>
  <c r="AL12"/>
  <c r="AC12"/>
  <c r="T12"/>
  <c r="K12"/>
  <c r="AL11"/>
  <c r="AC11"/>
  <c r="T11"/>
  <c r="K11"/>
  <c r="AL10"/>
  <c r="AC10"/>
  <c r="T10"/>
  <c r="K10"/>
  <c r="AL9"/>
  <c r="AC9"/>
  <c r="T9"/>
  <c r="K9"/>
  <c r="AL8"/>
  <c r="AC8"/>
  <c r="T8"/>
  <c r="K8"/>
  <c r="AL7"/>
  <c r="AC7"/>
  <c r="T7"/>
  <c r="K7"/>
  <c r="AL6"/>
  <c r="AC6"/>
  <c r="T6"/>
  <c r="K6"/>
  <c r="X31" l="1"/>
  <c r="F31"/>
  <c r="O31"/>
  <c r="AG31"/>
  <c r="F4" l="1"/>
  <c r="M4" s="1"/>
  <c r="O4" s="1"/>
  <c r="V4" s="1"/>
  <c r="X4" s="1"/>
  <c r="AE4" s="1"/>
  <c r="AG4" s="1"/>
  <c r="A3" l="1"/>
  <c r="B3" s="1"/>
  <c r="E32" l="1"/>
  <c r="M1"/>
  <c r="T2" s="1"/>
  <c r="J2"/>
  <c r="I2"/>
  <c r="H2"/>
  <c r="S2" l="1"/>
  <c r="R2"/>
  <c r="V1"/>
  <c r="N32"/>
  <c r="Q2"/>
  <c r="AE1" l="1"/>
  <c r="AB2"/>
  <c r="AA2"/>
  <c r="AC2"/>
  <c r="W32"/>
  <c r="Z2"/>
  <c r="AL2" l="1"/>
  <c r="AK2"/>
  <c r="AJ2"/>
  <c r="AI2"/>
  <c r="AF32"/>
</calcChain>
</file>

<file path=xl/sharedStrings.xml><?xml version="1.0" encoding="utf-8"?>
<sst xmlns="http://schemas.openxmlformats.org/spreadsheetml/2006/main" count="148" uniqueCount="82">
  <si>
    <t>Евро</t>
  </si>
  <si>
    <t>"+35дней"</t>
  </si>
  <si>
    <t>Сумма</t>
  </si>
  <si>
    <t>Доллары</t>
  </si>
  <si>
    <t>Рубли пересчет</t>
  </si>
  <si>
    <t>Счет, основание</t>
  </si>
  <si>
    <t>Приход</t>
  </si>
  <si>
    <t>СБ</t>
  </si>
  <si>
    <t>ВС</t>
  </si>
  <si>
    <t>№ расхода</t>
  </si>
  <si>
    <t>Курс ЕВРО</t>
  </si>
  <si>
    <t>Курс $$$</t>
  </si>
  <si>
    <t>Расход</t>
  </si>
  <si>
    <t>Понедельник</t>
  </si>
  <si>
    <t>Средства на начало дня</t>
  </si>
  <si>
    <t>Ожидаемые на конец дня</t>
  </si>
  <si>
    <t>"+30дней"</t>
  </si>
  <si>
    <t>"+25дней"</t>
  </si>
  <si>
    <t>"+14дней"</t>
  </si>
  <si>
    <t>Примечание</t>
  </si>
  <si>
    <t>Счет, основание, что это</t>
  </si>
  <si>
    <t>Итого:</t>
  </si>
  <si>
    <t>Вторник</t>
  </si>
  <si>
    <t>Среда</t>
  </si>
  <si>
    <t>Четверг</t>
  </si>
  <si>
    <t>спс</t>
  </si>
  <si>
    <t>Форда</t>
  </si>
  <si>
    <t>Аларм моторс</t>
  </si>
  <si>
    <t>Пролайн доставка</t>
  </si>
  <si>
    <t>Эдельвейс</t>
  </si>
  <si>
    <t>Минимакс</t>
  </si>
  <si>
    <t>Маршал коннект вышка</t>
  </si>
  <si>
    <t>Аренда Липецк</t>
  </si>
  <si>
    <t>Цифра</t>
  </si>
  <si>
    <t>ТФ СК</t>
  </si>
  <si>
    <t>НДС</t>
  </si>
  <si>
    <t>Лидер текс</t>
  </si>
  <si>
    <t>Топливо</t>
  </si>
  <si>
    <t>Аура вывески 81</t>
  </si>
  <si>
    <t>Аура вывески 82</t>
  </si>
  <si>
    <t>Аура вывески</t>
  </si>
  <si>
    <t>Аура вывески 86</t>
  </si>
  <si>
    <t>Наставников 84</t>
  </si>
  <si>
    <t>Всеволожск 85</t>
  </si>
  <si>
    <t>Винк</t>
  </si>
  <si>
    <t>Левша брусок</t>
  </si>
  <si>
    <t>Стул групп столы</t>
  </si>
  <si>
    <t>Липецк квартира</t>
  </si>
  <si>
    <t>ТД СЗ</t>
  </si>
  <si>
    <t>Блок Металл</t>
  </si>
  <si>
    <t>Ип Топоров налоги</t>
  </si>
  <si>
    <t>ЛРТ</t>
  </si>
  <si>
    <t>ИП Щепетков</t>
  </si>
  <si>
    <t>Транзит Карусель</t>
  </si>
  <si>
    <t>ИП Панин</t>
  </si>
  <si>
    <t>ИП Баскаков</t>
  </si>
  <si>
    <t>доставка Газели</t>
  </si>
  <si>
    <t>Перекресток Большевиков</t>
  </si>
  <si>
    <t>ЛВС</t>
  </si>
  <si>
    <t>Перек мелочи</t>
  </si>
  <si>
    <t>ИП Топоров (контейнер в МСК)</t>
  </si>
  <si>
    <t>Икеа</t>
  </si>
  <si>
    <t>Столы Сч№ISO18-464-0027758 от27.03.18</t>
  </si>
  <si>
    <t>Гельветика</t>
  </si>
  <si>
    <t>Сислинк</t>
  </si>
  <si>
    <t>Счёт №AUC-3075 от 23.03.2018</t>
  </si>
  <si>
    <t>Маршал Коннект вышка</t>
  </si>
  <si>
    <t xml:space="preserve">счет № 717 от 27.03.2018 </t>
  </si>
  <si>
    <t>Счет № 897 от 27 марта 2018 г</t>
  </si>
  <si>
    <t>Все Инструменты</t>
  </si>
  <si>
    <t>Сч № 1803-100100-89651 от «27» марта 2018 года</t>
  </si>
  <si>
    <t>ООО "Про Систем"</t>
  </si>
  <si>
    <t xml:space="preserve"> счет 393 от 27 марта</t>
  </si>
  <si>
    <t>сч № 60135 от 29 марта 2018 г.</t>
  </si>
  <si>
    <t>Новбытхим</t>
  </si>
  <si>
    <t>Инструктаж</t>
  </si>
  <si>
    <t>Сч№163 от 29.03.18</t>
  </si>
  <si>
    <t>Внутрянка Лахтинский №93</t>
  </si>
  <si>
    <t>Пилоны №94 (Океи, на всяк случай)</t>
  </si>
  <si>
    <t>Банк открытие</t>
  </si>
  <si>
    <t>Банк ПСБ</t>
  </si>
  <si>
    <t>Кингисепп №92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</si>
</sst>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DC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16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/>
    <xf numFmtId="16" fontId="5" fillId="0" borderId="9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4" fontId="4" fillId="0" borderId="12" xfId="1" applyFont="1" applyBorder="1" applyAlignment="1">
      <alignment horizontal="center" vertical="center"/>
    </xf>
    <xf numFmtId="164" fontId="0" fillId="0" borderId="1" xfId="1" applyFont="1" applyFill="1" applyBorder="1"/>
    <xf numFmtId="0" fontId="0" fillId="4" borderId="7" xfId="0" applyFill="1" applyBorder="1" applyAlignment="1">
      <alignment horizontal="center"/>
    </xf>
    <xf numFmtId="0" fontId="0" fillId="0" borderId="18" xfId="0" applyFill="1" applyBorder="1"/>
    <xf numFmtId="164" fontId="0" fillId="0" borderId="18" xfId="1" applyFont="1" applyFill="1" applyBorder="1"/>
    <xf numFmtId="0" fontId="0" fillId="0" borderId="6" xfId="0" applyFill="1" applyBorder="1"/>
    <xf numFmtId="164" fontId="0" fillId="0" borderId="6" xfId="1" applyFont="1" applyFill="1" applyBorder="1"/>
    <xf numFmtId="164" fontId="0" fillId="0" borderId="0" xfId="1" applyFont="1" applyFill="1" applyBorder="1"/>
    <xf numFmtId="16" fontId="8" fillId="8" borderId="4" xfId="0" applyNumberFormat="1" applyFont="1" applyFill="1" applyBorder="1" applyAlignment="1">
      <alignment horizontal="center" vertical="center"/>
    </xf>
    <xf numFmtId="16" fontId="8" fillId="9" borderId="1" xfId="0" applyNumberFormat="1" applyFont="1" applyFill="1" applyBorder="1" applyAlignment="1">
      <alignment horizontal="center" vertical="center"/>
    </xf>
    <xf numFmtId="16" fontId="8" fillId="5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164" fontId="0" fillId="0" borderId="1" xfId="1" applyFont="1" applyFill="1" applyBorder="1" applyAlignment="1">
      <alignment horizontal="left"/>
    </xf>
    <xf numFmtId="164" fontId="0" fillId="3" borderId="3" xfId="0" applyNumberFormat="1" applyFill="1" applyBorder="1" applyAlignment="1"/>
    <xf numFmtId="164" fontId="0" fillId="3" borderId="5" xfId="0" applyNumberFormat="1" applyFill="1" applyBorder="1" applyAlignment="1"/>
    <xf numFmtId="0" fontId="3" fillId="4" borderId="20" xfId="0" applyFont="1" applyFill="1" applyBorder="1"/>
    <xf numFmtId="164" fontId="3" fillId="4" borderId="21" xfId="1" applyFont="1" applyFill="1" applyBorder="1"/>
    <xf numFmtId="0" fontId="0" fillId="0" borderId="2" xfId="0" applyFill="1" applyBorder="1" applyAlignment="1">
      <alignment horizontal="left"/>
    </xf>
    <xf numFmtId="164" fontId="0" fillId="0" borderId="2" xfId="1" applyFont="1" applyFill="1" applyBorder="1" applyAlignment="1">
      <alignment horizontal="left"/>
    </xf>
    <xf numFmtId="0" fontId="3" fillId="10" borderId="11" xfId="0" applyFont="1" applyFill="1" applyBorder="1" applyAlignment="1">
      <alignment horizontal="left"/>
    </xf>
    <xf numFmtId="164" fontId="3" fillId="10" borderId="12" xfId="1" applyFont="1" applyFill="1" applyBorder="1" applyAlignment="1">
      <alignment horizontal="right"/>
    </xf>
    <xf numFmtId="164" fontId="0" fillId="0" borderId="0" xfId="1" applyFont="1" applyFill="1" applyBorder="1" applyAlignment="1">
      <alignment horizontal="left"/>
    </xf>
    <xf numFmtId="16" fontId="8" fillId="0" borderId="0" xfId="0" applyNumberFormat="1" applyFont="1" applyFill="1" applyBorder="1" applyAlignment="1">
      <alignment horizontal="center" vertical="center"/>
    </xf>
    <xf numFmtId="16" fontId="0" fillId="0" borderId="0" xfId="0" applyNumberFormat="1" applyFill="1" applyBorder="1" applyAlignment="1"/>
    <xf numFmtId="164" fontId="0" fillId="0" borderId="0" xfId="0" applyNumberFormat="1" applyFill="1" applyBorder="1" applyAlignment="1"/>
    <xf numFmtId="16" fontId="8" fillId="8" borderId="24" xfId="0" applyNumberFormat="1" applyFont="1" applyFill="1" applyBorder="1" applyAlignment="1">
      <alignment horizontal="center" vertical="center"/>
    </xf>
    <xf numFmtId="16" fontId="8" fillId="9" borderId="24" xfId="0" applyNumberFormat="1" applyFont="1" applyFill="1" applyBorder="1" applyAlignment="1">
      <alignment horizontal="center" vertical="center"/>
    </xf>
    <xf numFmtId="16" fontId="8" fillId="5" borderId="24" xfId="0" applyNumberFormat="1" applyFont="1" applyFill="1" applyBorder="1" applyAlignment="1">
      <alignment horizontal="center" vertical="center"/>
    </xf>
    <xf numFmtId="16" fontId="8" fillId="6" borderId="23" xfId="0" applyNumberFormat="1" applyFont="1" applyFill="1" applyBorder="1" applyAlignment="1">
      <alignment horizontal="center" vertical="center"/>
    </xf>
    <xf numFmtId="16" fontId="8" fillId="6" borderId="25" xfId="0" applyNumberFormat="1" applyFont="1" applyFill="1" applyBorder="1" applyAlignment="1">
      <alignment horizontal="center" vertical="center"/>
    </xf>
    <xf numFmtId="16" fontId="0" fillId="0" borderId="26" xfId="0" applyNumberFormat="1" applyBorder="1" applyAlignment="1"/>
    <xf numFmtId="164" fontId="0" fillId="3" borderId="28" xfId="0" applyNumberFormat="1" applyFill="1" applyBorder="1" applyAlignment="1"/>
    <xf numFmtId="0" fontId="0" fillId="4" borderId="2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164" fontId="0" fillId="0" borderId="25" xfId="1" applyFont="1" applyFill="1" applyBorder="1"/>
    <xf numFmtId="0" fontId="0" fillId="0" borderId="16" xfId="0" applyFill="1" applyBorder="1" applyAlignment="1">
      <alignment horizontal="center"/>
    </xf>
    <xf numFmtId="164" fontId="0" fillId="0" borderId="17" xfId="1" applyFont="1" applyFill="1" applyBorder="1"/>
    <xf numFmtId="0" fontId="0" fillId="0" borderId="30" xfId="0" applyFill="1" applyBorder="1" applyAlignment="1">
      <alignment horizontal="center"/>
    </xf>
    <xf numFmtId="164" fontId="0" fillId="0" borderId="31" xfId="1" applyFont="1" applyFill="1" applyBorder="1"/>
    <xf numFmtId="0" fontId="0" fillId="0" borderId="32" xfId="0" applyFill="1" applyBorder="1" applyAlignment="1">
      <alignment horizontal="center"/>
    </xf>
    <xf numFmtId="164" fontId="0" fillId="0" borderId="26" xfId="1" applyFont="1" applyFill="1" applyBorder="1"/>
    <xf numFmtId="0" fontId="0" fillId="0" borderId="33" xfId="0" applyBorder="1" applyAlignment="1">
      <alignment horizontal="center"/>
    </xf>
    <xf numFmtId="0" fontId="0" fillId="0" borderId="34" xfId="0" applyBorder="1"/>
    <xf numFmtId="0" fontId="0" fillId="0" borderId="35" xfId="0" applyBorder="1"/>
    <xf numFmtId="16" fontId="0" fillId="2" borderId="26" xfId="0" applyNumberFormat="1" applyFill="1" applyBorder="1" applyAlignment="1">
      <alignment textRotation="90"/>
    </xf>
    <xf numFmtId="16" fontId="0" fillId="2" borderId="0" xfId="0" applyNumberFormat="1" applyFill="1" applyBorder="1" applyAlignment="1">
      <alignment textRotation="90"/>
    </xf>
    <xf numFmtId="16" fontId="3" fillId="0" borderId="10" xfId="0" applyNumberFormat="1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16" fontId="0" fillId="0" borderId="10" xfId="1" applyNumberFormat="1" applyFont="1" applyFill="1" applyBorder="1"/>
    <xf numFmtId="0" fontId="0" fillId="11" borderId="1" xfId="0" applyFill="1" applyBorder="1"/>
    <xf numFmtId="0" fontId="0" fillId="0" borderId="1" xfId="1" applyNumberFormat="1" applyFont="1" applyFill="1" applyBorder="1"/>
    <xf numFmtId="0" fontId="0" fillId="0" borderId="18" xfId="1" applyNumberFormat="1" applyFont="1" applyFill="1" applyBorder="1"/>
    <xf numFmtId="16" fontId="6" fillId="12" borderId="13" xfId="0" applyNumberFormat="1" applyFont="1" applyFill="1" applyBorder="1" applyAlignment="1">
      <alignment vertical="center"/>
    </xf>
    <xf numFmtId="16" fontId="6" fillId="13" borderId="13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/>
    </xf>
    <xf numFmtId="164" fontId="0" fillId="0" borderId="3" xfId="1" applyFont="1" applyFill="1" applyBorder="1" applyAlignment="1">
      <alignment horizontal="left"/>
    </xf>
    <xf numFmtId="164" fontId="0" fillId="0" borderId="28" xfId="1" applyFont="1" applyFill="1" applyBorder="1" applyAlignment="1">
      <alignment horizontal="left"/>
    </xf>
    <xf numFmtId="164" fontId="0" fillId="0" borderId="5" xfId="1" applyFont="1" applyFill="1" applyBorder="1" applyAlignment="1">
      <alignment horizontal="left"/>
    </xf>
    <xf numFmtId="164" fontId="0" fillId="0" borderId="4" xfId="1" applyFont="1" applyFill="1" applyBorder="1" applyAlignment="1">
      <alignment horizontal="left"/>
    </xf>
    <xf numFmtId="0" fontId="0" fillId="10" borderId="1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16" fontId="2" fillId="7" borderId="37" xfId="0" applyNumberFormat="1" applyFont="1" applyFill="1" applyBorder="1" applyAlignment="1">
      <alignment horizontal="center" vertical="center" textRotation="90"/>
    </xf>
    <xf numFmtId="16" fontId="2" fillId="7" borderId="36" xfId="0" applyNumberFormat="1" applyFont="1" applyFill="1" applyBorder="1" applyAlignment="1">
      <alignment horizontal="center" vertical="center" textRotation="90"/>
    </xf>
    <xf numFmtId="16" fontId="7" fillId="13" borderId="14" xfId="0" applyNumberFormat="1" applyFont="1" applyFill="1" applyBorder="1" applyAlignment="1">
      <alignment horizontal="center" vertical="center"/>
    </xf>
    <xf numFmtId="16" fontId="7" fillId="13" borderId="15" xfId="0" applyNumberFormat="1" applyFont="1" applyFill="1" applyBorder="1" applyAlignment="1">
      <alignment horizontal="center" vertical="center"/>
    </xf>
    <xf numFmtId="16" fontId="7" fillId="12" borderId="14" xfId="0" applyNumberFormat="1" applyFont="1" applyFill="1" applyBorder="1" applyAlignment="1">
      <alignment horizontal="center" vertical="center"/>
    </xf>
    <xf numFmtId="16" fontId="7" fillId="12" borderId="15" xfId="0" applyNumberFormat="1" applyFont="1" applyFill="1" applyBorder="1" applyAlignment="1">
      <alignment horizontal="center" vertical="center"/>
    </xf>
    <xf numFmtId="16" fontId="7" fillId="12" borderId="22" xfId="0" applyNumberFormat="1" applyFont="1" applyFill="1" applyBorder="1" applyAlignment="1">
      <alignment horizontal="center" vertical="center"/>
    </xf>
    <xf numFmtId="16" fontId="7" fillId="12" borderId="23" xfId="0" applyNumberFormat="1" applyFont="1" applyFill="1" applyBorder="1" applyAlignment="1">
      <alignment horizontal="center" vertical="center"/>
    </xf>
    <xf numFmtId="16" fontId="3" fillId="13" borderId="16" xfId="0" applyNumberFormat="1" applyFont="1" applyFill="1" applyBorder="1" applyAlignment="1">
      <alignment horizontal="center" vertical="center"/>
    </xf>
    <xf numFmtId="16" fontId="3" fillId="13" borderId="17" xfId="0" applyNumberFormat="1" applyFont="1" applyFill="1" applyBorder="1" applyAlignment="1">
      <alignment horizontal="center" vertical="center"/>
    </xf>
    <xf numFmtId="16" fontId="3" fillId="12" borderId="16" xfId="0" applyNumberFormat="1" applyFont="1" applyFill="1" applyBorder="1" applyAlignment="1">
      <alignment horizontal="center" vertical="center"/>
    </xf>
    <xf numFmtId="16" fontId="3" fillId="12" borderId="17" xfId="0" applyNumberFormat="1" applyFont="1" applyFill="1" applyBorder="1" applyAlignment="1">
      <alignment horizontal="center" vertical="center"/>
    </xf>
    <xf numFmtId="0" fontId="9" fillId="10" borderId="29" xfId="0" applyFont="1" applyFill="1" applyBorder="1" applyAlignment="1">
      <alignment horizontal="center"/>
    </xf>
    <xf numFmtId="0" fontId="9" fillId="10" borderId="6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164" fontId="0" fillId="3" borderId="27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" fontId="10" fillId="2" borderId="36" xfId="0" applyNumberFormat="1" applyFont="1" applyFill="1" applyBorder="1" applyAlignment="1">
      <alignment horizontal="center" vertical="center" textRotation="90"/>
    </xf>
    <xf numFmtId="16" fontId="10" fillId="2" borderId="38" xfId="0" applyNumberFormat="1" applyFont="1" applyFill="1" applyBorder="1" applyAlignment="1">
      <alignment horizontal="center" vertical="center" textRotation="90"/>
    </xf>
    <xf numFmtId="16" fontId="0" fillId="0" borderId="22" xfId="0" applyNumberFormat="1" applyBorder="1" applyAlignment="1">
      <alignment horizontal="center"/>
    </xf>
    <xf numFmtId="16" fontId="0" fillId="0" borderId="19" xfId="0" applyNumberForma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21"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C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C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4" tint="0.59996337778862885"/>
        </patternFill>
      </fill>
    </dxf>
    <dxf>
      <fill>
        <patternFill>
          <bgColor rgb="FFFFCCCC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CCCC"/>
      <color rgb="FFFFCD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9"/>
  <sheetViews>
    <sheetView tabSelected="1" topLeftCell="D1" zoomScaleNormal="100" workbookViewId="0">
      <selection activeCell="AK18" sqref="AK18"/>
    </sheetView>
  </sheetViews>
  <sheetFormatPr defaultRowHeight="15" outlineLevelCol="1"/>
  <cols>
    <col min="1" max="2" width="3.42578125" hidden="1" customWidth="1"/>
    <col min="3" max="3" width="3.5703125" hidden="1" customWidth="1"/>
    <col min="4" max="4" width="3.42578125" style="2" customWidth="1"/>
    <col min="5" max="5" width="33.7109375" customWidth="1"/>
    <col min="6" max="6" width="29.42578125" customWidth="1"/>
    <col min="7" max="7" width="30.7109375" hidden="1" customWidth="1" outlineLevel="1"/>
    <col min="8" max="8" width="13.42578125" hidden="1" customWidth="1" outlineLevel="1"/>
    <col min="9" max="9" width="17.85546875" hidden="1" customWidth="1" outlineLevel="1"/>
    <col min="10" max="10" width="19.28515625" hidden="1" customWidth="1" outlineLevel="1"/>
    <col min="11" max="11" width="20.85546875" hidden="1" customWidth="1" outlineLevel="1"/>
    <col min="12" max="12" width="2.7109375" style="1" customWidth="1" collapsed="1"/>
    <col min="13" max="13" width="3.42578125" style="2" customWidth="1"/>
    <col min="14" max="14" width="33.7109375" customWidth="1"/>
    <col min="15" max="15" width="29.42578125" customWidth="1"/>
    <col min="16" max="16" width="30.7109375" hidden="1" customWidth="1" outlineLevel="1"/>
    <col min="17" max="17" width="13.42578125" hidden="1" customWidth="1" outlineLevel="1"/>
    <col min="18" max="18" width="17.85546875" hidden="1" customWidth="1" outlineLevel="1"/>
    <col min="19" max="19" width="19.28515625" hidden="1" customWidth="1" outlineLevel="1"/>
    <col min="20" max="20" width="20.85546875" hidden="1" customWidth="1" outlineLevel="1"/>
    <col min="21" max="21" width="3" customWidth="1" collapsed="1"/>
    <col min="22" max="22" width="3.42578125" style="2" customWidth="1"/>
    <col min="23" max="23" width="33.7109375" customWidth="1"/>
    <col min="24" max="24" width="29.42578125" customWidth="1"/>
    <col min="25" max="25" width="30.7109375" hidden="1" customWidth="1" outlineLevel="1"/>
    <col min="26" max="26" width="13.42578125" hidden="1" customWidth="1" outlineLevel="1"/>
    <col min="27" max="27" width="17.85546875" hidden="1" customWidth="1" outlineLevel="1"/>
    <col min="28" max="28" width="19.28515625" hidden="1" customWidth="1" outlineLevel="1"/>
    <col min="29" max="29" width="20.85546875" hidden="1" customWidth="1" outlineLevel="1"/>
    <col min="30" max="30" width="3" customWidth="1" collapsed="1"/>
    <col min="31" max="31" width="3.42578125" style="2" customWidth="1"/>
    <col min="32" max="32" width="35.85546875" customWidth="1"/>
    <col min="33" max="33" width="29.42578125" customWidth="1"/>
    <col min="34" max="34" width="30.7109375" customWidth="1" outlineLevel="1"/>
    <col min="35" max="35" width="13.42578125" customWidth="1" outlineLevel="1"/>
    <col min="36" max="36" width="17.85546875" customWidth="1" outlineLevel="1"/>
    <col min="37" max="37" width="19.28515625" customWidth="1" outlineLevel="1"/>
    <col min="38" max="38" width="20.85546875" customWidth="1" outlineLevel="1"/>
  </cols>
  <sheetData>
    <row r="1" spans="1:38" s="6" customFormat="1" ht="16.5" customHeight="1" thickBot="1">
      <c r="A1" s="72" t="s">
        <v>7</v>
      </c>
      <c r="B1" s="72" t="s">
        <v>8</v>
      </c>
      <c r="D1" s="74">
        <v>43185</v>
      </c>
      <c r="E1" s="75"/>
      <c r="F1" s="64" t="s">
        <v>10</v>
      </c>
      <c r="G1" s="11"/>
      <c r="H1" s="36" t="s">
        <v>1</v>
      </c>
      <c r="I1" s="37" t="s">
        <v>16</v>
      </c>
      <c r="J1" s="38" t="s">
        <v>17</v>
      </c>
      <c r="K1" s="39" t="s">
        <v>18</v>
      </c>
      <c r="L1" s="33"/>
      <c r="M1" s="76">
        <f>D1+1</f>
        <v>43186</v>
      </c>
      <c r="N1" s="77"/>
      <c r="O1" s="63" t="s">
        <v>10</v>
      </c>
      <c r="P1" s="11"/>
      <c r="Q1" s="36" t="s">
        <v>1</v>
      </c>
      <c r="R1" s="37" t="s">
        <v>16</v>
      </c>
      <c r="S1" s="38" t="s">
        <v>17</v>
      </c>
      <c r="T1" s="39" t="s">
        <v>18</v>
      </c>
      <c r="V1" s="74">
        <f>M1+1</f>
        <v>43187</v>
      </c>
      <c r="W1" s="75"/>
      <c r="X1" s="64" t="s">
        <v>10</v>
      </c>
      <c r="Y1" s="11"/>
      <c r="Z1" s="36" t="s">
        <v>1</v>
      </c>
      <c r="AA1" s="37" t="s">
        <v>16</v>
      </c>
      <c r="AB1" s="38" t="s">
        <v>17</v>
      </c>
      <c r="AC1" s="39" t="s">
        <v>18</v>
      </c>
      <c r="AD1" s="33"/>
      <c r="AE1" s="78">
        <f>V1+1</f>
        <v>43188</v>
      </c>
      <c r="AF1" s="79"/>
      <c r="AG1" s="63" t="s">
        <v>10</v>
      </c>
      <c r="AH1" s="11"/>
      <c r="AI1" s="36" t="s">
        <v>1</v>
      </c>
      <c r="AJ1" s="37" t="s">
        <v>16</v>
      </c>
      <c r="AK1" s="38" t="s">
        <v>17</v>
      </c>
      <c r="AL1" s="39" t="s">
        <v>18</v>
      </c>
    </row>
    <row r="2" spans="1:38" s="6" customFormat="1" ht="15.75" customHeight="1" thickBot="1">
      <c r="A2" s="73"/>
      <c r="B2" s="73"/>
      <c r="D2" s="80" t="s">
        <v>13</v>
      </c>
      <c r="E2" s="81"/>
      <c r="F2" s="64" t="s">
        <v>11</v>
      </c>
      <c r="G2" s="11"/>
      <c r="H2" s="19">
        <f>D1+35</f>
        <v>43220</v>
      </c>
      <c r="I2" s="20">
        <f>D1+30</f>
        <v>43215</v>
      </c>
      <c r="J2" s="21">
        <f>D1+25</f>
        <v>43210</v>
      </c>
      <c r="K2" s="40">
        <f>D1+14</f>
        <v>43199</v>
      </c>
      <c r="L2" s="33"/>
      <c r="M2" s="82" t="s">
        <v>22</v>
      </c>
      <c r="N2" s="83"/>
      <c r="O2" s="63" t="s">
        <v>11</v>
      </c>
      <c r="P2" s="11"/>
      <c r="Q2" s="19">
        <f>M1+35</f>
        <v>43221</v>
      </c>
      <c r="R2" s="20">
        <f>M1+30</f>
        <v>43216</v>
      </c>
      <c r="S2" s="21">
        <f>M1+25</f>
        <v>43211</v>
      </c>
      <c r="T2" s="40">
        <f>M1+14</f>
        <v>43200</v>
      </c>
      <c r="V2" s="80" t="s">
        <v>23</v>
      </c>
      <c r="W2" s="81"/>
      <c r="X2" s="64" t="s">
        <v>11</v>
      </c>
      <c r="Y2" s="11"/>
      <c r="Z2" s="19">
        <f>V1+35</f>
        <v>43222</v>
      </c>
      <c r="AA2" s="20">
        <f>V1+30</f>
        <v>43217</v>
      </c>
      <c r="AB2" s="21">
        <f>V1+25</f>
        <v>43212</v>
      </c>
      <c r="AC2" s="40">
        <f>V1+14</f>
        <v>43201</v>
      </c>
      <c r="AD2" s="33"/>
      <c r="AE2" s="82" t="s">
        <v>24</v>
      </c>
      <c r="AF2" s="83"/>
      <c r="AG2" s="63" t="s">
        <v>11</v>
      </c>
      <c r="AH2" s="11"/>
      <c r="AI2" s="19">
        <f>AE1+35</f>
        <v>43223</v>
      </c>
      <c r="AJ2" s="20">
        <f>AE1+30</f>
        <v>43218</v>
      </c>
      <c r="AK2" s="21">
        <f>AE1+25</f>
        <v>43213</v>
      </c>
      <c r="AL2" s="40">
        <f>AE1+14</f>
        <v>43202</v>
      </c>
    </row>
    <row r="3" spans="1:38" ht="15" customHeight="1">
      <c r="A3" s="90" t="e">
        <f>#REF!+1</f>
        <v>#REF!</v>
      </c>
      <c r="B3" s="90" t="e">
        <f>A3+1</f>
        <v>#REF!</v>
      </c>
      <c r="D3" s="92" t="s">
        <v>14</v>
      </c>
      <c r="E3" s="93"/>
      <c r="F3" s="5" t="s">
        <v>15</v>
      </c>
      <c r="G3" s="7"/>
      <c r="H3" s="8"/>
      <c r="I3" s="8"/>
      <c r="J3" s="9"/>
      <c r="K3" s="41"/>
      <c r="L3" s="34"/>
      <c r="M3" s="92" t="s">
        <v>14</v>
      </c>
      <c r="N3" s="93"/>
      <c r="O3" s="5" t="s">
        <v>15</v>
      </c>
      <c r="P3" s="7"/>
      <c r="Q3" s="8"/>
      <c r="R3" s="8"/>
      <c r="S3" s="9"/>
      <c r="T3" s="41"/>
      <c r="V3" s="92" t="s">
        <v>14</v>
      </c>
      <c r="W3" s="93"/>
      <c r="X3" s="5" t="s">
        <v>15</v>
      </c>
      <c r="Y3" s="7"/>
      <c r="Z3" s="8"/>
      <c r="AA3" s="8"/>
      <c r="AB3" s="9"/>
      <c r="AC3" s="41"/>
      <c r="AE3" s="92" t="s">
        <v>14</v>
      </c>
      <c r="AF3" s="93"/>
      <c r="AG3" s="5" t="s">
        <v>15</v>
      </c>
      <c r="AH3" s="7"/>
      <c r="AI3" s="8"/>
      <c r="AJ3" s="8"/>
      <c r="AK3" s="9"/>
      <c r="AL3" s="41"/>
    </row>
    <row r="4" spans="1:38">
      <c r="A4" s="90"/>
      <c r="B4" s="90"/>
      <c r="D4" s="88">
        <v>548501.77043000376</v>
      </c>
      <c r="E4" s="89"/>
      <c r="F4" s="24">
        <f>D4-F31+F49</f>
        <v>1116740.9504300037</v>
      </c>
      <c r="G4" s="25"/>
      <c r="H4" s="25"/>
      <c r="I4" s="25"/>
      <c r="J4" s="25"/>
      <c r="K4" s="42"/>
      <c r="L4" s="35"/>
      <c r="M4" s="88">
        <f>F4</f>
        <v>1116740.9504300037</v>
      </c>
      <c r="N4" s="89"/>
      <c r="O4" s="24">
        <f>M4-O31+O49</f>
        <v>187502.6404300037</v>
      </c>
      <c r="P4" s="25"/>
      <c r="Q4" s="25"/>
      <c r="R4" s="25"/>
      <c r="S4" s="25"/>
      <c r="T4" s="42"/>
      <c r="V4" s="88">
        <f>O4</f>
        <v>187502.6404300037</v>
      </c>
      <c r="W4" s="89"/>
      <c r="X4" s="24">
        <f>V4-X31+X49</f>
        <v>121625.56043000369</v>
      </c>
      <c r="Y4" s="25"/>
      <c r="Z4" s="25"/>
      <c r="AA4" s="25"/>
      <c r="AB4" s="25"/>
      <c r="AC4" s="42"/>
      <c r="AE4" s="88">
        <f>X4</f>
        <v>121625.56043000369</v>
      </c>
      <c r="AF4" s="89"/>
      <c r="AG4" s="24">
        <f>AE4-AG31+AG49</f>
        <v>2572646.0084300037</v>
      </c>
      <c r="AH4" s="25"/>
      <c r="AI4" s="25"/>
      <c r="AJ4" s="25"/>
      <c r="AK4" s="25"/>
      <c r="AL4" s="42"/>
    </row>
    <row r="5" spans="1:38" ht="21" customHeight="1">
      <c r="A5" s="90"/>
      <c r="B5" s="90"/>
      <c r="D5" s="86" t="s">
        <v>12</v>
      </c>
      <c r="E5" s="87"/>
      <c r="F5" s="10" t="s">
        <v>2</v>
      </c>
      <c r="G5" s="10" t="s">
        <v>20</v>
      </c>
      <c r="H5" s="13" t="s">
        <v>9</v>
      </c>
      <c r="I5" s="10" t="s">
        <v>0</v>
      </c>
      <c r="J5" s="10" t="s">
        <v>3</v>
      </c>
      <c r="K5" s="43" t="s">
        <v>4</v>
      </c>
      <c r="L5" s="3"/>
      <c r="M5" s="86" t="s">
        <v>12</v>
      </c>
      <c r="N5" s="87"/>
      <c r="O5" s="10" t="s">
        <v>2</v>
      </c>
      <c r="P5" s="10" t="s">
        <v>20</v>
      </c>
      <c r="Q5" s="13" t="s">
        <v>9</v>
      </c>
      <c r="R5" s="10" t="s">
        <v>0</v>
      </c>
      <c r="S5" s="10" t="s">
        <v>3</v>
      </c>
      <c r="T5" s="43" t="s">
        <v>4</v>
      </c>
      <c r="V5" s="86" t="s">
        <v>12</v>
      </c>
      <c r="W5" s="87"/>
      <c r="X5" s="10" t="s">
        <v>2</v>
      </c>
      <c r="Y5" s="10" t="s">
        <v>20</v>
      </c>
      <c r="Z5" s="13" t="s">
        <v>9</v>
      </c>
      <c r="AA5" s="10" t="s">
        <v>0</v>
      </c>
      <c r="AB5" s="10" t="s">
        <v>3</v>
      </c>
      <c r="AC5" s="43" t="s">
        <v>4</v>
      </c>
      <c r="AE5" s="86" t="s">
        <v>12</v>
      </c>
      <c r="AF5" s="87"/>
      <c r="AG5" s="10" t="s">
        <v>2</v>
      </c>
      <c r="AH5" s="10" t="s">
        <v>20</v>
      </c>
      <c r="AI5" s="13" t="s">
        <v>9</v>
      </c>
      <c r="AJ5" s="10" t="s">
        <v>0</v>
      </c>
      <c r="AK5" s="10" t="s">
        <v>3</v>
      </c>
      <c r="AL5" s="43" t="s">
        <v>4</v>
      </c>
    </row>
    <row r="6" spans="1:38" ht="15" customHeight="1" thickBot="1">
      <c r="A6" s="91"/>
      <c r="B6" s="91"/>
      <c r="D6" s="44">
        <v>1</v>
      </c>
      <c r="E6" s="60" t="s">
        <v>35</v>
      </c>
      <c r="F6" s="12">
        <v>44860</v>
      </c>
      <c r="G6" s="12"/>
      <c r="H6" s="12"/>
      <c r="I6" s="12"/>
      <c r="J6" s="12"/>
      <c r="K6" s="45">
        <f>I6*G1+J6*G2</f>
        <v>0</v>
      </c>
      <c r="L6" s="18"/>
      <c r="M6" s="44">
        <v>1</v>
      </c>
      <c r="N6" s="60" t="s">
        <v>44</v>
      </c>
      <c r="O6" s="12">
        <v>1000000</v>
      </c>
      <c r="P6" s="12"/>
      <c r="Q6" s="12"/>
      <c r="R6" s="12"/>
      <c r="S6" s="12"/>
      <c r="T6" s="45">
        <f>R6*P1+S6*P2</f>
        <v>0</v>
      </c>
      <c r="V6" s="44">
        <v>1</v>
      </c>
      <c r="W6" s="60" t="s">
        <v>61</v>
      </c>
      <c r="X6" s="12">
        <v>6346</v>
      </c>
      <c r="Y6" s="12" t="s">
        <v>62</v>
      </c>
      <c r="Z6" s="61"/>
      <c r="AA6" s="12"/>
      <c r="AB6" s="12"/>
      <c r="AC6" s="45">
        <f>AA6*Y1+AB6*Y2</f>
        <v>0</v>
      </c>
      <c r="AE6" s="44">
        <v>1</v>
      </c>
      <c r="AF6" s="60" t="s">
        <v>75</v>
      </c>
      <c r="AG6" s="12">
        <v>16900</v>
      </c>
      <c r="AH6" s="12" t="s">
        <v>76</v>
      </c>
      <c r="AI6" s="12">
        <v>10</v>
      </c>
      <c r="AJ6" s="12"/>
      <c r="AK6" s="12"/>
      <c r="AL6" s="45">
        <f>AJ6*AH1+AK6*AH2</f>
        <v>0</v>
      </c>
    </row>
    <row r="7" spans="1:38" ht="15" customHeight="1">
      <c r="A7" s="56"/>
      <c r="B7" s="55"/>
      <c r="D7" s="44">
        <v>2</v>
      </c>
      <c r="E7" s="60" t="s">
        <v>25</v>
      </c>
      <c r="F7" s="12">
        <v>9418.08</v>
      </c>
      <c r="G7" s="12"/>
      <c r="H7" s="12"/>
      <c r="I7" s="12"/>
      <c r="J7" s="12"/>
      <c r="K7" s="45">
        <f>I7*G1+J7*G2</f>
        <v>0</v>
      </c>
      <c r="L7" s="18"/>
      <c r="M7" s="44">
        <v>2</v>
      </c>
      <c r="N7" s="60" t="s">
        <v>45</v>
      </c>
      <c r="O7" s="12">
        <v>22946</v>
      </c>
      <c r="P7" s="12"/>
      <c r="Q7" s="12"/>
      <c r="R7" s="12"/>
      <c r="S7" s="12"/>
      <c r="T7" s="45">
        <f>R7*P1+S7*P2</f>
        <v>0</v>
      </c>
      <c r="V7" s="44">
        <v>2</v>
      </c>
      <c r="W7" s="60" t="s">
        <v>64</v>
      </c>
      <c r="X7" s="12">
        <v>2950</v>
      </c>
      <c r="Y7" s="12" t="s">
        <v>65</v>
      </c>
      <c r="Z7" s="61"/>
      <c r="AA7" s="12"/>
      <c r="AB7" s="12"/>
      <c r="AC7" s="45">
        <f>AA7*Y1+AB7*Y2</f>
        <v>0</v>
      </c>
      <c r="AE7" s="44">
        <v>2</v>
      </c>
      <c r="AF7" s="4" t="s">
        <v>79</v>
      </c>
      <c r="AG7" s="12">
        <v>324</v>
      </c>
      <c r="AH7" s="12"/>
      <c r="AI7" s="12"/>
      <c r="AJ7" s="12"/>
      <c r="AK7" s="12"/>
      <c r="AL7" s="45">
        <f>AJ7*AH1+AK7*AH2</f>
        <v>0</v>
      </c>
    </row>
    <row r="8" spans="1:38" ht="15" customHeight="1">
      <c r="A8" s="56"/>
      <c r="B8" s="55"/>
      <c r="D8" s="44">
        <v>3</v>
      </c>
      <c r="E8" s="60" t="s">
        <v>26</v>
      </c>
      <c r="F8" s="12">
        <v>145644.19</v>
      </c>
      <c r="G8" s="12"/>
      <c r="H8" s="12"/>
      <c r="I8" s="12"/>
      <c r="J8" s="12"/>
      <c r="K8" s="45">
        <f>I8*G1+J8*G2</f>
        <v>0</v>
      </c>
      <c r="L8" s="18"/>
      <c r="M8" s="44">
        <v>3</v>
      </c>
      <c r="N8" s="60" t="s">
        <v>46</v>
      </c>
      <c r="O8" s="12">
        <v>14550</v>
      </c>
      <c r="P8" s="12"/>
      <c r="Q8" s="12"/>
      <c r="R8" s="12"/>
      <c r="S8" s="12"/>
      <c r="T8" s="45">
        <f>R8*P1+S8*P2</f>
        <v>0</v>
      </c>
      <c r="V8" s="44">
        <v>3</v>
      </c>
      <c r="W8" s="60" t="s">
        <v>66</v>
      </c>
      <c r="X8" s="12">
        <v>4000</v>
      </c>
      <c r="Y8" s="12" t="s">
        <v>67</v>
      </c>
      <c r="Z8" s="61"/>
      <c r="AA8" s="12"/>
      <c r="AB8" s="12"/>
      <c r="AC8" s="45">
        <f>AA8*Y1+AB8*Y2</f>
        <v>0</v>
      </c>
      <c r="AE8" s="44">
        <v>3</v>
      </c>
      <c r="AF8" s="4"/>
      <c r="AG8" s="12"/>
      <c r="AH8" s="12"/>
      <c r="AI8" s="12"/>
      <c r="AJ8" s="12"/>
      <c r="AK8" s="12"/>
      <c r="AL8" s="45">
        <f>AJ8*AH1+AK8*AH2</f>
        <v>0</v>
      </c>
    </row>
    <row r="9" spans="1:38" ht="15" customHeight="1">
      <c r="A9" s="56"/>
      <c r="B9" s="55"/>
      <c r="D9" s="44">
        <v>4</v>
      </c>
      <c r="E9" s="60" t="s">
        <v>27</v>
      </c>
      <c r="F9" s="12">
        <v>10000</v>
      </c>
      <c r="G9" s="12"/>
      <c r="H9" s="12"/>
      <c r="I9" s="12"/>
      <c r="J9" s="12"/>
      <c r="K9" s="45">
        <f>I9*G1+J9*G2</f>
        <v>0</v>
      </c>
      <c r="L9" s="18"/>
      <c r="M9" s="44">
        <v>4</v>
      </c>
      <c r="N9" s="60" t="s">
        <v>47</v>
      </c>
      <c r="O9" s="12">
        <v>4500</v>
      </c>
      <c r="P9" s="12"/>
      <c r="Q9" s="12"/>
      <c r="R9" s="12"/>
      <c r="S9" s="12"/>
      <c r="T9" s="45">
        <f>R9*P1+S9*P2</f>
        <v>0</v>
      </c>
      <c r="V9" s="44">
        <v>4</v>
      </c>
      <c r="W9" s="60" t="s">
        <v>37</v>
      </c>
      <c r="X9" s="12">
        <v>15000</v>
      </c>
      <c r="Y9" s="12"/>
      <c r="Z9" s="61"/>
      <c r="AA9" s="12"/>
      <c r="AB9" s="12"/>
      <c r="AC9" s="45">
        <f>AA9*Y1+AB9*Y2</f>
        <v>0</v>
      </c>
      <c r="AE9" s="44">
        <v>4</v>
      </c>
      <c r="AF9" s="4"/>
      <c r="AG9" s="12"/>
      <c r="AH9" s="12"/>
      <c r="AI9" s="12"/>
      <c r="AJ9" s="12"/>
      <c r="AK9" s="12"/>
      <c r="AL9" s="45">
        <f>AJ9*AH1+AK9*AH2</f>
        <v>0</v>
      </c>
    </row>
    <row r="10" spans="1:38" ht="15" customHeight="1">
      <c r="A10" s="56"/>
      <c r="B10" s="55"/>
      <c r="D10" s="44">
        <v>5</v>
      </c>
      <c r="E10" s="60" t="s">
        <v>28</v>
      </c>
      <c r="F10" s="12">
        <v>1250</v>
      </c>
      <c r="G10" s="12"/>
      <c r="H10" s="12"/>
      <c r="I10" s="12"/>
      <c r="J10" s="12"/>
      <c r="K10" s="45">
        <f>I10*G1+J10*G2</f>
        <v>0</v>
      </c>
      <c r="L10" s="18"/>
      <c r="M10" s="44">
        <v>5</v>
      </c>
      <c r="N10" s="60" t="s">
        <v>48</v>
      </c>
      <c r="O10" s="12">
        <v>7822</v>
      </c>
      <c r="P10" s="12"/>
      <c r="Q10" s="12"/>
      <c r="R10" s="12"/>
      <c r="S10" s="12"/>
      <c r="T10" s="45">
        <f>R10*P1+S10*P2</f>
        <v>0</v>
      </c>
      <c r="V10" s="44">
        <v>5</v>
      </c>
      <c r="W10" s="60" t="s">
        <v>51</v>
      </c>
      <c r="X10" s="12">
        <v>18606.080000000002</v>
      </c>
      <c r="Y10" s="12" t="s">
        <v>68</v>
      </c>
      <c r="Z10" s="61">
        <v>14</v>
      </c>
      <c r="AA10" s="12"/>
      <c r="AB10" s="12"/>
      <c r="AC10" s="45">
        <f>AA10*Y1+AB10*Y2</f>
        <v>0</v>
      </c>
      <c r="AE10" s="44">
        <v>5</v>
      </c>
      <c r="AF10" s="60" t="s">
        <v>60</v>
      </c>
      <c r="AG10" s="12">
        <v>15600</v>
      </c>
      <c r="AH10" s="12"/>
      <c r="AI10" s="12"/>
      <c r="AJ10" s="12"/>
      <c r="AK10" s="12"/>
      <c r="AL10" s="45">
        <f>AJ10*AH1+AK10*AH2</f>
        <v>0</v>
      </c>
    </row>
    <row r="11" spans="1:38" ht="15" customHeight="1">
      <c r="A11" s="56"/>
      <c r="B11" s="55"/>
      <c r="D11" s="44">
        <v>6</v>
      </c>
      <c r="E11" s="60" t="s">
        <v>29</v>
      </c>
      <c r="F11" s="12">
        <v>10778.3</v>
      </c>
      <c r="G11" s="12"/>
      <c r="H11" s="12"/>
      <c r="I11" s="12"/>
      <c r="J11" s="12"/>
      <c r="K11" s="45">
        <f>I11*G1+J11*G2</f>
        <v>0</v>
      </c>
      <c r="L11" s="18"/>
      <c r="M11" s="44">
        <v>6</v>
      </c>
      <c r="N11" s="60" t="s">
        <v>49</v>
      </c>
      <c r="O11" s="12">
        <v>36520</v>
      </c>
      <c r="P11" s="12"/>
      <c r="Q11" s="12"/>
      <c r="R11" s="12"/>
      <c r="S11" s="12"/>
      <c r="T11" s="45">
        <f>R11*P1+S11*P2</f>
        <v>0</v>
      </c>
      <c r="V11" s="44">
        <v>6</v>
      </c>
      <c r="W11" s="60" t="s">
        <v>69</v>
      </c>
      <c r="X11" s="12">
        <v>15175</v>
      </c>
      <c r="Y11" s="12" t="s">
        <v>70</v>
      </c>
      <c r="Z11" s="61">
        <v>13</v>
      </c>
      <c r="AA11" s="12"/>
      <c r="AB11" s="12"/>
      <c r="AC11" s="45">
        <f>AA11*Y1+AB11*Y2</f>
        <v>0</v>
      </c>
      <c r="AE11" s="44">
        <v>6</v>
      </c>
      <c r="AF11" s="60" t="s">
        <v>74</v>
      </c>
      <c r="AG11" s="12">
        <v>12474</v>
      </c>
      <c r="AH11" s="12" t="s">
        <v>73</v>
      </c>
      <c r="AI11" s="12">
        <v>14</v>
      </c>
      <c r="AJ11" s="12"/>
      <c r="AK11" s="12"/>
      <c r="AL11" s="45">
        <f>AJ11*AH1+AK11*AH2</f>
        <v>0</v>
      </c>
    </row>
    <row r="12" spans="1:38" ht="15" customHeight="1">
      <c r="A12" s="56"/>
      <c r="B12" s="55"/>
      <c r="D12" s="44">
        <v>7</v>
      </c>
      <c r="E12" s="60" t="s">
        <v>30</v>
      </c>
      <c r="F12" s="12">
        <v>9548.75</v>
      </c>
      <c r="G12" s="12"/>
      <c r="H12" s="12"/>
      <c r="I12" s="12"/>
      <c r="J12" s="12"/>
      <c r="K12" s="45">
        <f>I12*G1+J12*G2</f>
        <v>0</v>
      </c>
      <c r="L12" s="18"/>
      <c r="M12" s="44">
        <v>7</v>
      </c>
      <c r="N12" s="60" t="s">
        <v>50</v>
      </c>
      <c r="O12" s="12">
        <v>120000</v>
      </c>
      <c r="P12" s="12"/>
      <c r="Q12" s="12"/>
      <c r="R12" s="12"/>
      <c r="S12" s="12"/>
      <c r="T12" s="45">
        <f>R12*P1+S12*P2</f>
        <v>0</v>
      </c>
      <c r="V12" s="44">
        <v>7</v>
      </c>
      <c r="W12" s="60" t="s">
        <v>71</v>
      </c>
      <c r="X12" s="12">
        <v>3800</v>
      </c>
      <c r="Y12" s="12" t="s">
        <v>72</v>
      </c>
      <c r="Z12" s="61"/>
      <c r="AA12" s="12"/>
      <c r="AB12" s="12"/>
      <c r="AC12" s="45">
        <f>AA12*Y1+AB12*Y2</f>
        <v>0</v>
      </c>
      <c r="AE12" s="44">
        <v>7</v>
      </c>
      <c r="AF12" s="4" t="s">
        <v>80</v>
      </c>
      <c r="AG12" s="12">
        <v>114</v>
      </c>
      <c r="AH12" s="12"/>
      <c r="AI12" s="12"/>
      <c r="AJ12" s="12"/>
      <c r="AK12" s="12"/>
      <c r="AL12" s="45">
        <f>AJ12*AH1+AK12*AH2</f>
        <v>0</v>
      </c>
    </row>
    <row r="13" spans="1:38" ht="15" customHeight="1">
      <c r="A13" s="56"/>
      <c r="B13" s="55"/>
      <c r="D13" s="44">
        <v>8</v>
      </c>
      <c r="E13" s="60" t="s">
        <v>31</v>
      </c>
      <c r="F13" s="12">
        <v>10000</v>
      </c>
      <c r="G13" s="12"/>
      <c r="H13" s="12"/>
      <c r="I13" s="12"/>
      <c r="J13" s="12"/>
      <c r="K13" s="45">
        <f>I13*G1+J13*G2</f>
        <v>0</v>
      </c>
      <c r="L13" s="18"/>
      <c r="M13" s="44">
        <v>8</v>
      </c>
      <c r="N13" s="60" t="s">
        <v>51</v>
      </c>
      <c r="O13" s="12">
        <v>50000</v>
      </c>
      <c r="P13" s="12"/>
      <c r="Q13" s="12"/>
      <c r="R13" s="12"/>
      <c r="S13" s="12"/>
      <c r="T13" s="45">
        <f>R13*P1+S13*P2</f>
        <v>0</v>
      </c>
      <c r="V13" s="44">
        <v>8</v>
      </c>
      <c r="W13" s="4"/>
      <c r="X13" s="12">
        <f t="shared" ref="X13:X30" si="0">AC13</f>
        <v>0</v>
      </c>
      <c r="Y13" s="12"/>
      <c r="Z13" s="61"/>
      <c r="AA13" s="12"/>
      <c r="AB13" s="12"/>
      <c r="AC13" s="45">
        <f>AA13*Y1+AB13*Y2</f>
        <v>0</v>
      </c>
      <c r="AE13" s="44">
        <v>8</v>
      </c>
      <c r="AF13" s="4"/>
      <c r="AG13" s="12">
        <f t="shared" ref="AG13:AG30" si="1">AL13</f>
        <v>0</v>
      </c>
      <c r="AH13" s="12"/>
      <c r="AI13" s="12"/>
      <c r="AJ13" s="12"/>
      <c r="AK13" s="12"/>
      <c r="AL13" s="45">
        <f>AJ13*AH1+AK13*AH2</f>
        <v>0</v>
      </c>
    </row>
    <row r="14" spans="1:38" ht="15" customHeight="1">
      <c r="A14" s="56"/>
      <c r="B14" s="55"/>
      <c r="D14" s="44">
        <v>9</v>
      </c>
      <c r="E14" s="60" t="s">
        <v>32</v>
      </c>
      <c r="F14" s="12">
        <v>4500</v>
      </c>
      <c r="G14" s="12"/>
      <c r="H14" s="12"/>
      <c r="I14" s="12"/>
      <c r="J14" s="12"/>
      <c r="K14" s="45">
        <f>I14*G1+J14*G2</f>
        <v>0</v>
      </c>
      <c r="L14" s="18"/>
      <c r="M14" s="44">
        <v>9</v>
      </c>
      <c r="N14" s="60" t="s">
        <v>52</v>
      </c>
      <c r="O14" s="12">
        <v>80000</v>
      </c>
      <c r="P14" s="12"/>
      <c r="Q14" s="12"/>
      <c r="R14" s="12"/>
      <c r="S14" s="12"/>
      <c r="T14" s="45">
        <f>R14*P1+S14*P2</f>
        <v>0</v>
      </c>
      <c r="V14" s="44">
        <v>9</v>
      </c>
      <c r="W14" s="4"/>
      <c r="X14" s="12">
        <f t="shared" si="0"/>
        <v>0</v>
      </c>
      <c r="Y14" s="12"/>
      <c r="Z14" s="61"/>
      <c r="AA14" s="12"/>
      <c r="AB14" s="12"/>
      <c r="AC14" s="45">
        <f>AA14*Y1+AB14*Y2</f>
        <v>0</v>
      </c>
      <c r="AE14" s="44">
        <v>9</v>
      </c>
      <c r="AF14" s="4"/>
      <c r="AG14" s="12">
        <f t="shared" si="1"/>
        <v>0</v>
      </c>
      <c r="AH14" s="12"/>
      <c r="AI14" s="12"/>
      <c r="AJ14" s="12"/>
      <c r="AK14" s="12"/>
      <c r="AL14" s="45">
        <f>AJ14*AH1+AK14*AH2</f>
        <v>0</v>
      </c>
    </row>
    <row r="15" spans="1:38" ht="15" customHeight="1">
      <c r="A15" s="56"/>
      <c r="B15" s="55"/>
      <c r="D15" s="44">
        <v>10</v>
      </c>
      <c r="E15" s="60" t="s">
        <v>33</v>
      </c>
      <c r="F15" s="12">
        <v>19671</v>
      </c>
      <c r="G15" s="12"/>
      <c r="H15" s="12"/>
      <c r="I15" s="12"/>
      <c r="J15" s="12"/>
      <c r="K15" s="45">
        <f>I15*G1+J15*G2</f>
        <v>0</v>
      </c>
      <c r="L15" s="18"/>
      <c r="M15" s="44">
        <v>10</v>
      </c>
      <c r="N15" s="60" t="s">
        <v>54</v>
      </c>
      <c r="O15" s="12">
        <v>2000</v>
      </c>
      <c r="P15" s="12" t="s">
        <v>56</v>
      </c>
      <c r="Q15" s="12"/>
      <c r="R15" s="12"/>
      <c r="S15" s="12"/>
      <c r="T15" s="45">
        <f>R15*P1+S15*P2</f>
        <v>0</v>
      </c>
      <c r="V15" s="44">
        <v>10</v>
      </c>
      <c r="W15" s="4"/>
      <c r="X15" s="12">
        <f t="shared" si="0"/>
        <v>0</v>
      </c>
      <c r="Y15" s="12"/>
      <c r="Z15" s="61"/>
      <c r="AA15" s="12"/>
      <c r="AB15" s="12"/>
      <c r="AC15" s="45">
        <f>AA15*Y1+AB15*Y2</f>
        <v>0</v>
      </c>
      <c r="AE15" s="44">
        <v>10</v>
      </c>
      <c r="AF15" s="4"/>
      <c r="AG15" s="12">
        <f t="shared" ref="AG15" si="2">AL15</f>
        <v>0</v>
      </c>
      <c r="AH15" s="12"/>
      <c r="AI15" s="12"/>
      <c r="AJ15" s="12"/>
      <c r="AK15" s="12"/>
      <c r="AL15" s="45">
        <f>AJ15*AH1+AK15*AH2</f>
        <v>0</v>
      </c>
    </row>
    <row r="16" spans="1:38" ht="15" customHeight="1">
      <c r="A16" s="56"/>
      <c r="B16" s="55"/>
      <c r="D16" s="44">
        <v>11</v>
      </c>
      <c r="E16" s="60" t="s">
        <v>34</v>
      </c>
      <c r="F16" s="12">
        <v>11298.5</v>
      </c>
      <c r="G16" s="12"/>
      <c r="H16" s="12"/>
      <c r="I16" s="12"/>
      <c r="J16" s="12"/>
      <c r="K16" s="45">
        <f>I16*G1+J16*G2</f>
        <v>0</v>
      </c>
      <c r="L16" s="18"/>
      <c r="M16" s="44">
        <v>11</v>
      </c>
      <c r="N16" s="60" t="s">
        <v>55</v>
      </c>
      <c r="O16" s="12">
        <v>57745</v>
      </c>
      <c r="P16" s="12" t="s">
        <v>57</v>
      </c>
      <c r="Q16" s="12"/>
      <c r="R16" s="12"/>
      <c r="S16" s="12"/>
      <c r="T16" s="45">
        <f>R16*P1+S16*P2</f>
        <v>0</v>
      </c>
      <c r="V16" s="44">
        <v>11</v>
      </c>
      <c r="W16" s="4"/>
      <c r="X16" s="12"/>
      <c r="Y16" s="12"/>
      <c r="Z16" s="61"/>
      <c r="AA16" s="12"/>
      <c r="AB16" s="12"/>
      <c r="AC16" s="45">
        <f>AA16*Y1+AB16*Y2</f>
        <v>0</v>
      </c>
      <c r="AE16" s="44">
        <v>11</v>
      </c>
      <c r="AF16" s="4"/>
      <c r="AG16" s="12">
        <f t="shared" si="1"/>
        <v>0</v>
      </c>
      <c r="AH16" s="12"/>
      <c r="AI16" s="12"/>
      <c r="AJ16" s="12"/>
      <c r="AK16" s="12"/>
      <c r="AL16" s="45">
        <f>AJ16*AH1+AK16*AH2</f>
        <v>0</v>
      </c>
    </row>
    <row r="17" spans="1:38" ht="15" customHeight="1">
      <c r="A17" s="56"/>
      <c r="B17" s="55"/>
      <c r="D17" s="44">
        <v>12</v>
      </c>
      <c r="E17" s="60" t="s">
        <v>36</v>
      </c>
      <c r="F17" s="12">
        <v>10140</v>
      </c>
      <c r="G17" s="12"/>
      <c r="H17" s="12"/>
      <c r="I17" s="12"/>
      <c r="J17" s="12"/>
      <c r="K17" s="45">
        <f>I17*G1+J17*G2</f>
        <v>0</v>
      </c>
      <c r="L17" s="18"/>
      <c r="M17" s="44">
        <v>12</v>
      </c>
      <c r="N17" s="60" t="s">
        <v>58</v>
      </c>
      <c r="O17" s="12">
        <v>12000</v>
      </c>
      <c r="P17" s="12"/>
      <c r="Q17" s="12"/>
      <c r="R17" s="12"/>
      <c r="S17" s="12"/>
      <c r="T17" s="45">
        <f>R17*P1+S17*P2</f>
        <v>0</v>
      </c>
      <c r="V17" s="44">
        <v>12</v>
      </c>
      <c r="W17" s="4"/>
      <c r="X17" s="12">
        <f t="shared" si="0"/>
        <v>0</v>
      </c>
      <c r="Y17" s="12"/>
      <c r="Z17" s="61"/>
      <c r="AA17" s="12"/>
      <c r="AB17" s="12"/>
      <c r="AC17" s="45">
        <f>AA17*Y1+AB17*Y2</f>
        <v>0</v>
      </c>
      <c r="AE17" s="44">
        <v>12</v>
      </c>
      <c r="AF17" s="4"/>
      <c r="AG17" s="12">
        <f t="shared" si="1"/>
        <v>0</v>
      </c>
      <c r="AH17" s="12"/>
      <c r="AI17" s="12"/>
      <c r="AJ17" s="12"/>
      <c r="AK17" s="12"/>
      <c r="AL17" s="45">
        <f>AJ17*AH1+AK17*AH2</f>
        <v>0</v>
      </c>
    </row>
    <row r="18" spans="1:38" ht="15" customHeight="1">
      <c r="A18" s="56"/>
      <c r="B18" s="55"/>
      <c r="D18" s="44">
        <v>13</v>
      </c>
      <c r="E18" s="60"/>
      <c r="F18" s="12"/>
      <c r="G18" s="12"/>
      <c r="H18" s="12"/>
      <c r="I18" s="12"/>
      <c r="J18" s="12"/>
      <c r="K18" s="45">
        <f>I18*G1+J18*G2</f>
        <v>0</v>
      </c>
      <c r="L18" s="18"/>
      <c r="M18" s="44">
        <v>13</v>
      </c>
      <c r="N18" s="60" t="s">
        <v>63</v>
      </c>
      <c r="O18" s="12">
        <v>2000</v>
      </c>
      <c r="P18" s="12"/>
      <c r="Q18" s="12"/>
      <c r="R18" s="12"/>
      <c r="S18" s="12"/>
      <c r="T18" s="45">
        <f>R18*P1+S18*P2</f>
        <v>0</v>
      </c>
      <c r="V18" s="44">
        <v>13</v>
      </c>
      <c r="W18" s="4"/>
      <c r="X18" s="12">
        <f t="shared" si="0"/>
        <v>0</v>
      </c>
      <c r="Y18" s="12"/>
      <c r="Z18" s="61"/>
      <c r="AA18" s="12"/>
      <c r="AB18" s="12"/>
      <c r="AC18" s="45">
        <f>AA18*Y1+AB18*Y2</f>
        <v>0</v>
      </c>
      <c r="AE18" s="44">
        <v>13</v>
      </c>
      <c r="AF18" s="4"/>
      <c r="AG18" s="12">
        <f t="shared" si="1"/>
        <v>0</v>
      </c>
      <c r="AH18" s="12"/>
      <c r="AI18" s="12"/>
      <c r="AJ18" s="12"/>
      <c r="AK18" s="12"/>
      <c r="AL18" s="45">
        <f>AJ18*AH1+AK18*AH2</f>
        <v>0</v>
      </c>
    </row>
    <row r="19" spans="1:38" ht="15" customHeight="1">
      <c r="A19" s="56"/>
      <c r="B19" s="55"/>
      <c r="D19" s="44">
        <v>14</v>
      </c>
      <c r="E19" s="4"/>
      <c r="F19" s="12">
        <f t="shared" ref="F19:F30" si="3">K19</f>
        <v>0</v>
      </c>
      <c r="G19" s="12"/>
      <c r="H19" s="12"/>
      <c r="I19" s="12"/>
      <c r="J19" s="12"/>
      <c r="K19" s="45">
        <f>I19*G1+J19*G2</f>
        <v>0</v>
      </c>
      <c r="L19" s="18"/>
      <c r="M19" s="44">
        <v>14</v>
      </c>
      <c r="N19" s="4"/>
      <c r="O19" s="12">
        <f t="shared" ref="O19:O30" si="4">T19</f>
        <v>0</v>
      </c>
      <c r="P19" s="12"/>
      <c r="Q19" s="12"/>
      <c r="R19" s="12"/>
      <c r="S19" s="12"/>
      <c r="T19" s="45">
        <f>R19*P1+S19*P2</f>
        <v>0</v>
      </c>
      <c r="V19" s="44">
        <v>14</v>
      </c>
      <c r="W19" s="4"/>
      <c r="X19" s="12">
        <f t="shared" si="0"/>
        <v>0</v>
      </c>
      <c r="Y19" s="12"/>
      <c r="Z19" s="61"/>
      <c r="AA19" s="12"/>
      <c r="AB19" s="12"/>
      <c r="AC19" s="45">
        <f>AA19*Y1+AB19*Y2</f>
        <v>0</v>
      </c>
      <c r="AE19" s="44">
        <v>14</v>
      </c>
      <c r="AF19" s="4"/>
      <c r="AG19" s="12">
        <f t="shared" si="1"/>
        <v>0</v>
      </c>
      <c r="AH19" s="12"/>
      <c r="AI19" s="12"/>
      <c r="AJ19" s="12"/>
      <c r="AK19" s="12"/>
      <c r="AL19" s="45">
        <f>AJ19*AH1+AK19*AH2</f>
        <v>0</v>
      </c>
    </row>
    <row r="20" spans="1:38" ht="15.75" customHeight="1" thickBot="1">
      <c r="A20" s="56"/>
      <c r="B20" s="55"/>
      <c r="D20" s="46">
        <v>15</v>
      </c>
      <c r="E20" s="14"/>
      <c r="F20" s="15">
        <f t="shared" si="3"/>
        <v>0</v>
      </c>
      <c r="G20" s="15"/>
      <c r="H20" s="15"/>
      <c r="I20" s="15"/>
      <c r="J20" s="15"/>
      <c r="K20" s="47">
        <f>I20*G1+J20*G2</f>
        <v>0</v>
      </c>
      <c r="L20" s="18"/>
      <c r="M20" s="46">
        <v>15</v>
      </c>
      <c r="N20" s="14"/>
      <c r="O20" s="15">
        <f t="shared" si="4"/>
        <v>0</v>
      </c>
      <c r="P20" s="15"/>
      <c r="Q20" s="15"/>
      <c r="R20" s="15"/>
      <c r="S20" s="15"/>
      <c r="T20" s="47">
        <f>R20*P1+S20*P2</f>
        <v>0</v>
      </c>
      <c r="V20" s="46">
        <v>15</v>
      </c>
      <c r="W20" s="14"/>
      <c r="X20" s="15">
        <f t="shared" si="0"/>
        <v>0</v>
      </c>
      <c r="Y20" s="15"/>
      <c r="Z20" s="62"/>
      <c r="AA20" s="15"/>
      <c r="AB20" s="15"/>
      <c r="AC20" s="47">
        <f>AA20*Y1+AB20*Y2</f>
        <v>0</v>
      </c>
      <c r="AE20" s="46">
        <v>15</v>
      </c>
      <c r="AF20" s="14"/>
      <c r="AG20" s="15">
        <f t="shared" si="1"/>
        <v>0</v>
      </c>
      <c r="AH20" s="15"/>
      <c r="AI20" s="15"/>
      <c r="AJ20" s="15"/>
      <c r="AK20" s="15"/>
      <c r="AL20" s="47">
        <f>AJ20*AH1+AK20*AH2</f>
        <v>0</v>
      </c>
    </row>
    <row r="21" spans="1:38" ht="15" customHeight="1">
      <c r="A21" s="56"/>
      <c r="B21" s="55"/>
      <c r="D21" s="48">
        <v>16</v>
      </c>
      <c r="E21" s="16"/>
      <c r="F21" s="17">
        <f t="shared" si="3"/>
        <v>0</v>
      </c>
      <c r="G21" s="17"/>
      <c r="H21" s="17"/>
      <c r="I21" s="17"/>
      <c r="J21" s="17"/>
      <c r="K21" s="49">
        <f>I21*G1+J21*G2</f>
        <v>0</v>
      </c>
      <c r="L21" s="18"/>
      <c r="M21" s="48">
        <v>16</v>
      </c>
      <c r="N21" s="16"/>
      <c r="O21" s="12">
        <f t="shared" si="4"/>
        <v>0</v>
      </c>
      <c r="P21" s="17"/>
      <c r="Q21" s="17"/>
      <c r="R21" s="17"/>
      <c r="S21" s="17"/>
      <c r="T21" s="49">
        <f>R21*P1+S21*P2</f>
        <v>0</v>
      </c>
      <c r="V21" s="48">
        <v>16</v>
      </c>
      <c r="W21" s="16"/>
      <c r="X21" s="17">
        <f t="shared" si="0"/>
        <v>0</v>
      </c>
      <c r="Y21" s="17"/>
      <c r="Z21" s="17"/>
      <c r="AA21" s="17"/>
      <c r="AB21" s="17"/>
      <c r="AC21" s="49">
        <f>AA21*Y1+AB21*Y2</f>
        <v>0</v>
      </c>
      <c r="AE21" s="48">
        <v>16</v>
      </c>
      <c r="AF21" s="4"/>
      <c r="AG21" s="12">
        <f t="shared" ref="AG21:AG22" si="5">AL21</f>
        <v>0</v>
      </c>
      <c r="AH21" s="17"/>
      <c r="AI21" s="17"/>
      <c r="AJ21" s="17"/>
      <c r="AK21" s="17"/>
      <c r="AL21" s="49">
        <f>AJ21*AH1+AK21*AH2</f>
        <v>0</v>
      </c>
    </row>
    <row r="22" spans="1:38" ht="15" customHeight="1">
      <c r="A22" s="56"/>
      <c r="B22" s="55"/>
      <c r="D22" s="44">
        <v>17</v>
      </c>
      <c r="E22" s="4"/>
      <c r="F22" s="12">
        <f t="shared" si="3"/>
        <v>0</v>
      </c>
      <c r="G22" s="12"/>
      <c r="H22" s="12"/>
      <c r="I22" s="12"/>
      <c r="J22" s="12"/>
      <c r="K22" s="45">
        <f>I22*G1+J22*G2</f>
        <v>0</v>
      </c>
      <c r="L22" s="18"/>
      <c r="M22" s="44">
        <v>17</v>
      </c>
      <c r="N22" s="4"/>
      <c r="O22" s="12">
        <f t="shared" si="4"/>
        <v>0</v>
      </c>
      <c r="P22" s="12"/>
      <c r="Q22" s="12"/>
      <c r="R22" s="12"/>
      <c r="S22" s="12"/>
      <c r="T22" s="45">
        <f>R22*P1+S22*P2</f>
        <v>0</v>
      </c>
      <c r="V22" s="44">
        <v>17</v>
      </c>
      <c r="W22" s="4"/>
      <c r="X22" s="12">
        <f t="shared" si="0"/>
        <v>0</v>
      </c>
      <c r="Y22" s="12"/>
      <c r="Z22" s="12"/>
      <c r="AA22" s="12"/>
      <c r="AB22" s="12"/>
      <c r="AC22" s="45">
        <f>AA22*Y1+AB22*Y2</f>
        <v>0</v>
      </c>
      <c r="AE22" s="44">
        <v>17</v>
      </c>
      <c r="AF22" s="4"/>
      <c r="AG22" s="12">
        <f t="shared" si="5"/>
        <v>0</v>
      </c>
      <c r="AH22" s="12"/>
      <c r="AI22" s="12"/>
      <c r="AJ22" s="12"/>
      <c r="AK22" s="12"/>
      <c r="AL22" s="45">
        <f>AJ22*AH1+AK22*AH2</f>
        <v>0</v>
      </c>
    </row>
    <row r="23" spans="1:38" ht="15" customHeight="1">
      <c r="A23" s="56"/>
      <c r="B23" s="55"/>
      <c r="D23" s="44">
        <v>18</v>
      </c>
      <c r="E23" s="4"/>
      <c r="F23" s="12">
        <f t="shared" si="3"/>
        <v>0</v>
      </c>
      <c r="G23" s="12"/>
      <c r="H23" s="12"/>
      <c r="I23" s="12"/>
      <c r="J23" s="12"/>
      <c r="K23" s="45">
        <f>I23*G1+J23*G2</f>
        <v>0</v>
      </c>
      <c r="L23" s="18"/>
      <c r="M23" s="44">
        <v>18</v>
      </c>
      <c r="N23" s="4"/>
      <c r="O23" s="12">
        <f t="shared" si="4"/>
        <v>0</v>
      </c>
      <c r="P23" s="12"/>
      <c r="Q23" s="12"/>
      <c r="R23" s="12"/>
      <c r="S23" s="12"/>
      <c r="T23" s="45">
        <f>R23*P1+S23*P2</f>
        <v>0</v>
      </c>
      <c r="V23" s="44">
        <v>18</v>
      </c>
      <c r="W23" s="4"/>
      <c r="X23" s="12">
        <f t="shared" si="0"/>
        <v>0</v>
      </c>
      <c r="Y23" s="12"/>
      <c r="Z23" s="12"/>
      <c r="AA23" s="12"/>
      <c r="AB23" s="12"/>
      <c r="AC23" s="45">
        <f>AA23*Y1+AB23*Y2</f>
        <v>0</v>
      </c>
      <c r="AE23" s="44">
        <v>18</v>
      </c>
      <c r="AF23" s="4"/>
      <c r="AG23" s="12">
        <f t="shared" si="1"/>
        <v>0</v>
      </c>
      <c r="AH23" s="12"/>
      <c r="AI23" s="12"/>
      <c r="AJ23" s="12"/>
      <c r="AK23" s="12"/>
      <c r="AL23" s="45">
        <f>AJ23*AH1+AK23*AH2</f>
        <v>0</v>
      </c>
    </row>
    <row r="24" spans="1:38" ht="15" customHeight="1">
      <c r="A24" s="56"/>
      <c r="B24" s="55"/>
      <c r="D24" s="44">
        <v>19</v>
      </c>
      <c r="E24" s="4"/>
      <c r="F24" s="12">
        <f t="shared" si="3"/>
        <v>0</v>
      </c>
      <c r="G24" s="12"/>
      <c r="H24" s="12"/>
      <c r="I24" s="12"/>
      <c r="J24" s="12"/>
      <c r="K24" s="45">
        <f>I24*G1+J24*G2</f>
        <v>0</v>
      </c>
      <c r="L24" s="18"/>
      <c r="M24" s="44">
        <v>19</v>
      </c>
      <c r="N24" s="4"/>
      <c r="O24" s="12">
        <f t="shared" si="4"/>
        <v>0</v>
      </c>
      <c r="P24" s="12"/>
      <c r="Q24" s="12"/>
      <c r="R24" s="12"/>
      <c r="S24" s="12"/>
      <c r="T24" s="45">
        <f>R24*P1+S24*P2</f>
        <v>0</v>
      </c>
      <c r="V24" s="44">
        <v>19</v>
      </c>
      <c r="W24" s="4"/>
      <c r="X24" s="12">
        <f t="shared" si="0"/>
        <v>0</v>
      </c>
      <c r="Y24" s="12"/>
      <c r="Z24" s="12"/>
      <c r="AA24" s="12"/>
      <c r="AB24" s="12"/>
      <c r="AC24" s="45">
        <f>AA24*Y1+AB24*Y2</f>
        <v>0</v>
      </c>
      <c r="AE24" s="44">
        <v>19</v>
      </c>
      <c r="AF24" s="4"/>
      <c r="AG24" s="12">
        <f t="shared" si="1"/>
        <v>0</v>
      </c>
      <c r="AH24" s="12"/>
      <c r="AI24" s="12"/>
      <c r="AJ24" s="12"/>
      <c r="AK24" s="12"/>
      <c r="AL24" s="45">
        <f>AJ24*AH1+AK24*AH2</f>
        <v>0</v>
      </c>
    </row>
    <row r="25" spans="1:38" ht="15" customHeight="1">
      <c r="A25" s="56"/>
      <c r="B25" s="55"/>
      <c r="D25" s="44">
        <v>20</v>
      </c>
      <c r="E25" s="4"/>
      <c r="F25" s="12">
        <f t="shared" si="3"/>
        <v>0</v>
      </c>
      <c r="G25" s="12"/>
      <c r="H25" s="12"/>
      <c r="I25" s="12"/>
      <c r="J25" s="12"/>
      <c r="K25" s="45">
        <f>I25*G1+J25*G2</f>
        <v>0</v>
      </c>
      <c r="L25" s="18"/>
      <c r="M25" s="44">
        <v>20</v>
      </c>
      <c r="N25" s="4"/>
      <c r="O25" s="12">
        <f t="shared" si="4"/>
        <v>0</v>
      </c>
      <c r="P25" s="12"/>
      <c r="Q25" s="12"/>
      <c r="R25" s="12"/>
      <c r="S25" s="12"/>
      <c r="T25" s="45">
        <f>R25*P1+S25*P2</f>
        <v>0</v>
      </c>
      <c r="V25" s="44">
        <v>20</v>
      </c>
      <c r="W25" s="4"/>
      <c r="X25" s="12">
        <f t="shared" si="0"/>
        <v>0</v>
      </c>
      <c r="Y25" s="12"/>
      <c r="Z25" s="12"/>
      <c r="AA25" s="12"/>
      <c r="AB25" s="12"/>
      <c r="AC25" s="45">
        <f>AA25*Y1+AB25*Y2</f>
        <v>0</v>
      </c>
      <c r="AE25" s="44">
        <v>20</v>
      </c>
      <c r="AF25" s="4"/>
      <c r="AG25" s="12">
        <f t="shared" si="1"/>
        <v>0</v>
      </c>
      <c r="AH25" s="12"/>
      <c r="AI25" s="12"/>
      <c r="AJ25" s="12"/>
      <c r="AK25" s="12"/>
      <c r="AL25" s="45">
        <f>AJ25*AH1+AK25*AH2</f>
        <v>0</v>
      </c>
    </row>
    <row r="26" spans="1:38" ht="15" customHeight="1">
      <c r="A26" s="56"/>
      <c r="B26" s="55"/>
      <c r="D26" s="44">
        <v>21</v>
      </c>
      <c r="E26" s="4"/>
      <c r="F26" s="12">
        <f t="shared" si="3"/>
        <v>0</v>
      </c>
      <c r="G26" s="12"/>
      <c r="H26" s="12"/>
      <c r="I26" s="12"/>
      <c r="J26" s="12"/>
      <c r="K26" s="45">
        <f>I26*G1+J26*G2</f>
        <v>0</v>
      </c>
      <c r="L26" s="18"/>
      <c r="M26" s="44">
        <v>21</v>
      </c>
      <c r="N26" s="4"/>
      <c r="O26" s="12">
        <f t="shared" si="4"/>
        <v>0</v>
      </c>
      <c r="P26" s="12"/>
      <c r="Q26" s="12"/>
      <c r="R26" s="12"/>
      <c r="S26" s="12"/>
      <c r="T26" s="45">
        <f>R26*P1+S26*P2</f>
        <v>0</v>
      </c>
      <c r="V26" s="44">
        <v>21</v>
      </c>
      <c r="W26" s="4"/>
      <c r="X26" s="12">
        <f t="shared" si="0"/>
        <v>0</v>
      </c>
      <c r="Y26" s="12"/>
      <c r="Z26" s="12"/>
      <c r="AA26" s="12"/>
      <c r="AB26" s="12"/>
      <c r="AC26" s="45">
        <f>AA26*Y1+AB26*Y2</f>
        <v>0</v>
      </c>
      <c r="AE26" s="44">
        <v>21</v>
      </c>
      <c r="AF26" s="4"/>
      <c r="AG26" s="12">
        <f t="shared" si="1"/>
        <v>0</v>
      </c>
      <c r="AH26" s="12"/>
      <c r="AI26" s="12"/>
      <c r="AJ26" s="12"/>
      <c r="AK26" s="12"/>
      <c r="AL26" s="45">
        <f>AJ26*AH1+AK26*AH2</f>
        <v>0</v>
      </c>
    </row>
    <row r="27" spans="1:38" ht="15" customHeight="1">
      <c r="A27" s="56"/>
      <c r="B27" s="55"/>
      <c r="D27" s="44">
        <v>22</v>
      </c>
      <c r="E27" s="4"/>
      <c r="F27" s="12">
        <f t="shared" si="3"/>
        <v>0</v>
      </c>
      <c r="G27" s="12"/>
      <c r="H27" s="12"/>
      <c r="I27" s="12"/>
      <c r="J27" s="12"/>
      <c r="K27" s="45">
        <f>I27*G1+J27*G2</f>
        <v>0</v>
      </c>
      <c r="L27" s="18"/>
      <c r="M27" s="44">
        <v>22</v>
      </c>
      <c r="N27" s="4"/>
      <c r="O27" s="12">
        <f t="shared" si="4"/>
        <v>0</v>
      </c>
      <c r="P27" s="12"/>
      <c r="Q27" s="12"/>
      <c r="R27" s="12"/>
      <c r="S27" s="12"/>
      <c r="T27" s="45">
        <f>R27*P1+S27*P2</f>
        <v>0</v>
      </c>
      <c r="V27" s="44">
        <v>22</v>
      </c>
      <c r="W27" s="4"/>
      <c r="X27" s="12">
        <f t="shared" si="0"/>
        <v>0</v>
      </c>
      <c r="Y27" s="12"/>
      <c r="Z27" s="12"/>
      <c r="AA27" s="12"/>
      <c r="AB27" s="12"/>
      <c r="AC27" s="45">
        <f>AA27*Y1+AB27*Y2</f>
        <v>0</v>
      </c>
      <c r="AE27" s="44">
        <v>22</v>
      </c>
      <c r="AF27" s="4"/>
      <c r="AG27" s="12">
        <f t="shared" si="1"/>
        <v>0</v>
      </c>
      <c r="AH27" s="12"/>
      <c r="AI27" s="12"/>
      <c r="AJ27" s="12"/>
      <c r="AK27" s="12"/>
      <c r="AL27" s="45">
        <f>AJ27*AH1+AK27*AH2</f>
        <v>0</v>
      </c>
    </row>
    <row r="28" spans="1:38" ht="15" customHeight="1">
      <c r="A28" s="56"/>
      <c r="B28" s="55"/>
      <c r="D28" s="44">
        <v>23</v>
      </c>
      <c r="E28" s="4"/>
      <c r="F28" s="12">
        <f t="shared" si="3"/>
        <v>0</v>
      </c>
      <c r="G28" s="12"/>
      <c r="H28" s="12"/>
      <c r="I28" s="12"/>
      <c r="J28" s="12"/>
      <c r="K28" s="45">
        <f>I28*G1+J28*G2</f>
        <v>0</v>
      </c>
      <c r="L28" s="18"/>
      <c r="M28" s="44">
        <v>23</v>
      </c>
      <c r="N28" s="4"/>
      <c r="O28" s="12">
        <f t="shared" si="4"/>
        <v>0</v>
      </c>
      <c r="P28" s="12"/>
      <c r="Q28" s="12"/>
      <c r="R28" s="12"/>
      <c r="S28" s="12"/>
      <c r="T28" s="45">
        <f>R28*P1+S28*P2</f>
        <v>0</v>
      </c>
      <c r="V28" s="44">
        <v>23</v>
      </c>
      <c r="W28" s="4"/>
      <c r="X28" s="12">
        <f t="shared" si="0"/>
        <v>0</v>
      </c>
      <c r="Y28" s="12"/>
      <c r="Z28" s="12"/>
      <c r="AA28" s="12"/>
      <c r="AB28" s="12"/>
      <c r="AC28" s="45">
        <f>AA28*Y1+AB28*Y2</f>
        <v>0</v>
      </c>
      <c r="AE28" s="44">
        <v>23</v>
      </c>
      <c r="AF28" s="4"/>
      <c r="AG28" s="12">
        <f t="shared" si="1"/>
        <v>0</v>
      </c>
      <c r="AH28" s="12"/>
      <c r="AI28" s="12"/>
      <c r="AJ28" s="12"/>
      <c r="AK28" s="12"/>
      <c r="AL28" s="45">
        <f>AJ28*AH1+AK28*AH2</f>
        <v>0</v>
      </c>
    </row>
    <row r="29" spans="1:38" ht="15" customHeight="1">
      <c r="A29" s="56"/>
      <c r="B29" s="55"/>
      <c r="D29" s="44">
        <v>24</v>
      </c>
      <c r="E29" s="4"/>
      <c r="F29" s="12">
        <f t="shared" si="3"/>
        <v>0</v>
      </c>
      <c r="G29" s="12"/>
      <c r="H29" s="12"/>
      <c r="I29" s="12"/>
      <c r="J29" s="12"/>
      <c r="K29" s="45">
        <f>I29*G1+J29*G2</f>
        <v>0</v>
      </c>
      <c r="L29" s="18"/>
      <c r="M29" s="44">
        <v>24</v>
      </c>
      <c r="N29" s="4"/>
      <c r="O29" s="12">
        <f t="shared" si="4"/>
        <v>0</v>
      </c>
      <c r="P29" s="12"/>
      <c r="Q29" s="12"/>
      <c r="R29" s="12"/>
      <c r="S29" s="12"/>
      <c r="T29" s="45">
        <f>R29*P1+S29*P2</f>
        <v>0</v>
      </c>
      <c r="V29" s="44">
        <v>24</v>
      </c>
      <c r="W29" s="4"/>
      <c r="X29" s="12">
        <f t="shared" si="0"/>
        <v>0</v>
      </c>
      <c r="Y29" s="12"/>
      <c r="Z29" s="12"/>
      <c r="AA29" s="12"/>
      <c r="AB29" s="12"/>
      <c r="AC29" s="45">
        <f>AA29*Y1+AB29*Y2</f>
        <v>0</v>
      </c>
      <c r="AE29" s="44">
        <v>24</v>
      </c>
      <c r="AF29" s="4"/>
      <c r="AG29" s="12">
        <f t="shared" si="1"/>
        <v>0</v>
      </c>
      <c r="AH29" s="12"/>
      <c r="AI29" s="12"/>
      <c r="AJ29" s="12"/>
      <c r="AK29" s="12"/>
      <c r="AL29" s="45">
        <f>AJ29*AH1+AK29*AH2</f>
        <v>0</v>
      </c>
    </row>
    <row r="30" spans="1:38" ht="15.75" customHeight="1" thickBot="1">
      <c r="A30" s="56"/>
      <c r="B30" s="55"/>
      <c r="D30" s="46">
        <v>25</v>
      </c>
      <c r="E30" s="14"/>
      <c r="F30" s="15">
        <f t="shared" si="3"/>
        <v>0</v>
      </c>
      <c r="G30" s="15"/>
      <c r="H30" s="15"/>
      <c r="I30" s="15"/>
      <c r="J30" s="15"/>
      <c r="K30" s="47">
        <f>I30*G1+J30*G2</f>
        <v>0</v>
      </c>
      <c r="L30" s="18"/>
      <c r="M30" s="46">
        <v>25</v>
      </c>
      <c r="N30" s="14"/>
      <c r="O30" s="15">
        <f t="shared" si="4"/>
        <v>0</v>
      </c>
      <c r="P30" s="15"/>
      <c r="Q30" s="15"/>
      <c r="R30" s="15"/>
      <c r="S30" s="15"/>
      <c r="T30" s="47">
        <f>R30*P1+S30*P2</f>
        <v>0</v>
      </c>
      <c r="V30" s="46">
        <v>25</v>
      </c>
      <c r="W30" s="14"/>
      <c r="X30" s="15">
        <f t="shared" si="0"/>
        <v>0</v>
      </c>
      <c r="Y30" s="15"/>
      <c r="Z30" s="15"/>
      <c r="AA30" s="15"/>
      <c r="AB30" s="15"/>
      <c r="AC30" s="47">
        <f>AA30*Y1+AB30*Y2</f>
        <v>0</v>
      </c>
      <c r="AE30" s="46">
        <v>25</v>
      </c>
      <c r="AF30" s="14"/>
      <c r="AG30" s="15">
        <f t="shared" si="1"/>
        <v>0</v>
      </c>
      <c r="AH30" s="15"/>
      <c r="AI30" s="15"/>
      <c r="AJ30" s="15"/>
      <c r="AK30" s="15"/>
      <c r="AL30" s="47">
        <f>AJ30*AH1+AK30*AH2</f>
        <v>0</v>
      </c>
    </row>
    <row r="31" spans="1:38" ht="15.75" thickBot="1">
      <c r="A31" s="56"/>
      <c r="B31" s="55"/>
      <c r="D31" s="50"/>
      <c r="E31" s="26" t="s">
        <v>21</v>
      </c>
      <c r="F31" s="27">
        <f>SUM(F6:F30)</f>
        <v>287108.82</v>
      </c>
      <c r="G31" s="18"/>
      <c r="H31" s="18"/>
      <c r="I31" s="18"/>
      <c r="J31" s="18"/>
      <c r="K31" s="51"/>
      <c r="L31" s="18"/>
      <c r="M31" s="50"/>
      <c r="N31" s="26" t="s">
        <v>21</v>
      </c>
      <c r="O31" s="27">
        <f>SUM(O6:O30)</f>
        <v>1410083</v>
      </c>
      <c r="P31" s="18"/>
      <c r="Q31" s="18"/>
      <c r="R31" s="18"/>
      <c r="S31" s="18"/>
      <c r="T31" s="51"/>
      <c r="V31" s="50"/>
      <c r="W31" s="26" t="s">
        <v>21</v>
      </c>
      <c r="X31" s="27">
        <f>SUM(X6:X30)</f>
        <v>65877.08</v>
      </c>
      <c r="Y31" s="18"/>
      <c r="Z31" s="18"/>
      <c r="AA31" s="18"/>
      <c r="AB31" s="18"/>
      <c r="AC31" s="51"/>
      <c r="AE31" s="50"/>
      <c r="AF31" s="26" t="s">
        <v>21</v>
      </c>
      <c r="AG31" s="27">
        <f>SUM(AG6:AG30)</f>
        <v>45412</v>
      </c>
      <c r="AH31" s="18"/>
      <c r="AI31" s="18"/>
      <c r="AJ31" s="18"/>
      <c r="AK31" s="18"/>
      <c r="AL31" s="51"/>
    </row>
    <row r="32" spans="1:38" ht="15.75" thickBot="1">
      <c r="A32" s="56"/>
      <c r="B32" s="55"/>
      <c r="D32" s="50"/>
      <c r="E32" s="57">
        <f>D1</f>
        <v>43185</v>
      </c>
      <c r="F32" s="59" t="str">
        <f>D2</f>
        <v>Понедельник</v>
      </c>
      <c r="G32" s="18"/>
      <c r="H32" s="18"/>
      <c r="I32" s="18"/>
      <c r="J32" s="18"/>
      <c r="K32" s="51"/>
      <c r="L32" s="18"/>
      <c r="M32" s="50"/>
      <c r="N32" s="57">
        <f>M1</f>
        <v>43186</v>
      </c>
      <c r="O32" s="59" t="str">
        <f>M2</f>
        <v>Вторник</v>
      </c>
      <c r="P32" s="18"/>
      <c r="Q32" s="18"/>
      <c r="R32" s="18"/>
      <c r="S32" s="18"/>
      <c r="T32" s="51"/>
      <c r="V32" s="50"/>
      <c r="W32" s="57">
        <f>V1</f>
        <v>43187</v>
      </c>
      <c r="X32" s="59" t="str">
        <f>V2</f>
        <v>Среда</v>
      </c>
      <c r="Y32" s="18"/>
      <c r="Z32" s="18"/>
      <c r="AA32" s="18"/>
      <c r="AB32" s="18"/>
      <c r="AC32" s="51"/>
      <c r="AE32" s="50"/>
      <c r="AF32" s="57">
        <f>AE1</f>
        <v>43188</v>
      </c>
      <c r="AG32" s="59" t="str">
        <f>AE2</f>
        <v>Четверг</v>
      </c>
      <c r="AH32" s="18"/>
      <c r="AI32" s="18"/>
      <c r="AJ32" s="18"/>
      <c r="AK32" s="18"/>
      <c r="AL32" s="51"/>
    </row>
    <row r="33" spans="1:38" ht="21" customHeight="1">
      <c r="A33" s="56"/>
      <c r="B33" s="55"/>
      <c r="D33" s="84" t="s">
        <v>6</v>
      </c>
      <c r="E33" s="85"/>
      <c r="F33" s="58" t="s">
        <v>2</v>
      </c>
      <c r="G33" s="70" t="s">
        <v>5</v>
      </c>
      <c r="H33" s="70"/>
      <c r="I33" s="70"/>
      <c r="J33" s="70" t="s">
        <v>19</v>
      </c>
      <c r="K33" s="71"/>
      <c r="L33" s="3"/>
      <c r="M33" s="84" t="s">
        <v>6</v>
      </c>
      <c r="N33" s="85"/>
      <c r="O33" s="58" t="s">
        <v>2</v>
      </c>
      <c r="P33" s="70" t="s">
        <v>5</v>
      </c>
      <c r="Q33" s="70"/>
      <c r="R33" s="70"/>
      <c r="S33" s="70" t="s">
        <v>19</v>
      </c>
      <c r="T33" s="71"/>
      <c r="V33" s="84" t="s">
        <v>6</v>
      </c>
      <c r="W33" s="85"/>
      <c r="X33" s="58" t="s">
        <v>2</v>
      </c>
      <c r="Y33" s="70" t="s">
        <v>5</v>
      </c>
      <c r="Z33" s="70"/>
      <c r="AA33" s="70"/>
      <c r="AB33" s="70" t="s">
        <v>19</v>
      </c>
      <c r="AC33" s="71"/>
      <c r="AE33" s="84" t="s">
        <v>6</v>
      </c>
      <c r="AF33" s="85"/>
      <c r="AG33" s="58" t="s">
        <v>2</v>
      </c>
      <c r="AH33" s="70" t="s">
        <v>5</v>
      </c>
      <c r="AI33" s="70"/>
      <c r="AJ33" s="70"/>
      <c r="AK33" s="70" t="s">
        <v>19</v>
      </c>
      <c r="AL33" s="71"/>
    </row>
    <row r="34" spans="1:38" ht="15" customHeight="1">
      <c r="A34" s="56"/>
      <c r="B34" s="55"/>
      <c r="D34" s="44">
        <v>1</v>
      </c>
      <c r="E34" s="60" t="s">
        <v>38</v>
      </c>
      <c r="F34" s="23">
        <f>294286*0.8</f>
        <v>235428.80000000002</v>
      </c>
      <c r="G34" s="66"/>
      <c r="H34" s="68"/>
      <c r="I34" s="69"/>
      <c r="J34" s="66"/>
      <c r="K34" s="67"/>
      <c r="L34" s="32"/>
      <c r="M34" s="44">
        <v>1</v>
      </c>
      <c r="N34" s="22" t="s">
        <v>53</v>
      </c>
      <c r="O34" s="23">
        <v>480844.69</v>
      </c>
      <c r="P34" s="66"/>
      <c r="Q34" s="68"/>
      <c r="R34" s="69"/>
      <c r="S34" s="66"/>
      <c r="T34" s="67"/>
      <c r="V34" s="44">
        <v>1</v>
      </c>
      <c r="Y34" s="66"/>
      <c r="Z34" s="68"/>
      <c r="AA34" s="69"/>
      <c r="AB34" s="66"/>
      <c r="AC34" s="67"/>
      <c r="AE34" s="44">
        <v>1</v>
      </c>
      <c r="AF34" s="22" t="s">
        <v>59</v>
      </c>
      <c r="AG34" s="23">
        <f>(74625.12+18588+19667.44)*0.8</f>
        <v>90304.448000000004</v>
      </c>
      <c r="AH34" s="66"/>
      <c r="AI34" s="68"/>
      <c r="AJ34" s="69"/>
      <c r="AK34" s="66"/>
      <c r="AL34" s="67"/>
    </row>
    <row r="35" spans="1:38" ht="15" customHeight="1">
      <c r="A35" s="56"/>
      <c r="B35" s="55"/>
      <c r="D35" s="44">
        <v>2</v>
      </c>
      <c r="E35" s="60" t="s">
        <v>39</v>
      </c>
      <c r="F35" s="23">
        <f>231164*0.8</f>
        <v>184931.20000000001</v>
      </c>
      <c r="G35" s="66"/>
      <c r="H35" s="68"/>
      <c r="I35" s="69"/>
      <c r="J35" s="66"/>
      <c r="K35" s="67"/>
      <c r="L35" s="32"/>
      <c r="M35" s="44">
        <v>2</v>
      </c>
      <c r="N35" s="22"/>
      <c r="O35" s="23"/>
      <c r="P35" s="66"/>
      <c r="Q35" s="68"/>
      <c r="R35" s="69"/>
      <c r="S35" s="66"/>
      <c r="T35" s="67"/>
      <c r="V35" s="44">
        <v>2</v>
      </c>
      <c r="W35" s="22"/>
      <c r="X35" s="23"/>
      <c r="Y35" s="66"/>
      <c r="Z35" s="68"/>
      <c r="AA35" s="69"/>
      <c r="AB35" s="66"/>
      <c r="AC35" s="67"/>
      <c r="AE35" s="44">
        <v>2</v>
      </c>
      <c r="AF35" s="22" t="s">
        <v>77</v>
      </c>
      <c r="AG35" s="23">
        <f>1100000*0.8</f>
        <v>880000</v>
      </c>
      <c r="AH35" s="66"/>
      <c r="AI35" s="68"/>
      <c r="AJ35" s="69"/>
      <c r="AK35" s="66"/>
      <c r="AL35" s="67"/>
    </row>
    <row r="36" spans="1:38" ht="15" customHeight="1">
      <c r="A36" s="56"/>
      <c r="B36" s="55"/>
      <c r="D36" s="44">
        <v>3</v>
      </c>
      <c r="E36" s="60" t="s">
        <v>40</v>
      </c>
      <c r="F36" s="23">
        <f>93625*0.8</f>
        <v>74900</v>
      </c>
      <c r="G36" s="66"/>
      <c r="H36" s="68"/>
      <c r="I36" s="69"/>
      <c r="J36" s="66"/>
      <c r="K36" s="67"/>
      <c r="L36" s="32"/>
      <c r="M36" s="44">
        <v>3</v>
      </c>
      <c r="N36" s="22"/>
      <c r="O36" s="23"/>
      <c r="P36" s="66"/>
      <c r="Q36" s="68"/>
      <c r="R36" s="69"/>
      <c r="S36" s="66"/>
      <c r="T36" s="67"/>
      <c r="V36" s="44">
        <v>3</v>
      </c>
      <c r="W36" s="22"/>
      <c r="X36" s="23"/>
      <c r="Y36" s="66"/>
      <c r="Z36" s="68"/>
      <c r="AA36" s="69"/>
      <c r="AB36" s="66"/>
      <c r="AC36" s="67"/>
      <c r="AE36" s="44">
        <v>3</v>
      </c>
      <c r="AF36" s="65" t="s">
        <v>81</v>
      </c>
      <c r="AG36" s="23">
        <f>1280000*0.8</f>
        <v>1024000</v>
      </c>
      <c r="AH36" s="66"/>
      <c r="AI36" s="68"/>
      <c r="AJ36" s="69"/>
      <c r="AK36" s="66"/>
      <c r="AL36" s="67"/>
    </row>
    <row r="37" spans="1:38" ht="15" customHeight="1">
      <c r="A37" s="56"/>
      <c r="B37" s="55"/>
      <c r="D37" s="44">
        <v>4</v>
      </c>
      <c r="E37" s="60" t="s">
        <v>41</v>
      </c>
      <c r="F37" s="23">
        <f>175670*0.8</f>
        <v>140536</v>
      </c>
      <c r="G37" s="66"/>
      <c r="H37" s="68"/>
      <c r="I37" s="69"/>
      <c r="J37" s="66"/>
      <c r="K37" s="67"/>
      <c r="L37" s="32"/>
      <c r="M37" s="44">
        <v>4</v>
      </c>
      <c r="N37" s="22"/>
      <c r="O37" s="23"/>
      <c r="P37" s="66"/>
      <c r="Q37" s="68"/>
      <c r="R37" s="69"/>
      <c r="S37" s="66"/>
      <c r="T37" s="67"/>
      <c r="V37" s="44">
        <v>4</v>
      </c>
      <c r="W37" s="22"/>
      <c r="X37" s="23"/>
      <c r="Y37" s="66"/>
      <c r="Z37" s="68"/>
      <c r="AA37" s="69"/>
      <c r="AB37" s="66"/>
      <c r="AC37" s="67"/>
      <c r="AE37" s="44">
        <v>4</v>
      </c>
      <c r="AF37" s="65" t="s">
        <v>78</v>
      </c>
      <c r="AG37" s="23">
        <f>627660*0.8</f>
        <v>502128</v>
      </c>
      <c r="AH37" s="66"/>
      <c r="AI37" s="68"/>
      <c r="AJ37" s="69"/>
      <c r="AK37" s="66"/>
      <c r="AL37" s="67"/>
    </row>
    <row r="38" spans="1:38" ht="15" customHeight="1">
      <c r="A38" s="56"/>
      <c r="B38" s="55"/>
      <c r="D38" s="44">
        <v>5</v>
      </c>
      <c r="E38" s="60" t="s">
        <v>42</v>
      </c>
      <c r="F38" s="23">
        <f>216588*0.8</f>
        <v>173270.40000000002</v>
      </c>
      <c r="G38" s="66"/>
      <c r="H38" s="68"/>
      <c r="I38" s="69"/>
      <c r="J38" s="66"/>
      <c r="K38" s="67"/>
      <c r="L38" s="32"/>
      <c r="M38" s="44">
        <v>5</v>
      </c>
      <c r="N38" s="22"/>
      <c r="O38" s="23"/>
      <c r="P38" s="66"/>
      <c r="Q38" s="68"/>
      <c r="R38" s="69"/>
      <c r="S38" s="66"/>
      <c r="T38" s="67"/>
      <c r="V38" s="44">
        <v>5</v>
      </c>
      <c r="W38" s="22"/>
      <c r="X38" s="23"/>
      <c r="Y38" s="66"/>
      <c r="Z38" s="68"/>
      <c r="AA38" s="69"/>
      <c r="AB38" s="66"/>
      <c r="AC38" s="67"/>
      <c r="AE38" s="44">
        <v>5</v>
      </c>
      <c r="AF38" s="22"/>
      <c r="AG38" s="23"/>
      <c r="AH38" s="66"/>
      <c r="AI38" s="68"/>
      <c r="AJ38" s="69"/>
      <c r="AK38" s="66"/>
      <c r="AL38" s="67"/>
    </row>
    <row r="39" spans="1:38" ht="15" customHeight="1">
      <c r="A39" s="56"/>
      <c r="B39" s="55"/>
      <c r="D39" s="44">
        <v>6</v>
      </c>
      <c r="E39" s="60" t="s">
        <v>43</v>
      </c>
      <c r="F39" s="23">
        <f>57852*0.8</f>
        <v>46281.600000000006</v>
      </c>
      <c r="G39" s="66"/>
      <c r="H39" s="68"/>
      <c r="I39" s="69"/>
      <c r="J39" s="66"/>
      <c r="K39" s="67"/>
      <c r="L39" s="32"/>
      <c r="M39" s="44">
        <v>6</v>
      </c>
      <c r="N39" s="22"/>
      <c r="O39" s="23"/>
      <c r="P39" s="66"/>
      <c r="Q39" s="68"/>
      <c r="R39" s="69"/>
      <c r="S39" s="66"/>
      <c r="T39" s="67"/>
      <c r="V39" s="44">
        <v>6</v>
      </c>
      <c r="W39" s="22"/>
      <c r="X39" s="23"/>
      <c r="Y39" s="66"/>
      <c r="Z39" s="68"/>
      <c r="AA39" s="69"/>
      <c r="AB39" s="66"/>
      <c r="AC39" s="67"/>
      <c r="AE39" s="44">
        <v>6</v>
      </c>
      <c r="AF39" s="22"/>
      <c r="AG39" s="23"/>
      <c r="AH39" s="66"/>
      <c r="AI39" s="68"/>
      <c r="AJ39" s="69"/>
      <c r="AK39" s="66"/>
      <c r="AL39" s="67"/>
    </row>
    <row r="40" spans="1:38" ht="15" customHeight="1">
      <c r="A40" s="56"/>
      <c r="B40" s="55"/>
      <c r="D40" s="44">
        <v>7</v>
      </c>
      <c r="E40" s="22"/>
      <c r="F40" s="23"/>
      <c r="G40" s="66"/>
      <c r="H40" s="68"/>
      <c r="I40" s="69"/>
      <c r="J40" s="66"/>
      <c r="K40" s="67"/>
      <c r="L40" s="32"/>
      <c r="M40" s="44">
        <v>7</v>
      </c>
      <c r="N40" s="22"/>
      <c r="O40" s="23"/>
      <c r="P40" s="66"/>
      <c r="Q40" s="68"/>
      <c r="R40" s="69"/>
      <c r="S40" s="66"/>
      <c r="T40" s="67"/>
      <c r="V40" s="44">
        <v>7</v>
      </c>
      <c r="W40" s="22"/>
      <c r="X40" s="23"/>
      <c r="Y40" s="66"/>
      <c r="Z40" s="68"/>
      <c r="AA40" s="69"/>
      <c r="AB40" s="66"/>
      <c r="AC40" s="67"/>
      <c r="AE40" s="44">
        <v>7</v>
      </c>
      <c r="AF40" s="22"/>
      <c r="AG40" s="23"/>
      <c r="AH40" s="66"/>
      <c r="AI40" s="68"/>
      <c r="AJ40" s="69"/>
      <c r="AK40" s="66"/>
      <c r="AL40" s="67"/>
    </row>
    <row r="41" spans="1:38" ht="15" customHeight="1">
      <c r="A41" s="56"/>
      <c r="B41" s="55"/>
      <c r="D41" s="44">
        <v>8</v>
      </c>
      <c r="E41" s="22"/>
      <c r="F41" s="23"/>
      <c r="G41" s="66"/>
      <c r="H41" s="68"/>
      <c r="I41" s="69"/>
      <c r="J41" s="66"/>
      <c r="K41" s="67"/>
      <c r="L41" s="32"/>
      <c r="M41" s="44">
        <v>8</v>
      </c>
      <c r="N41" s="22"/>
      <c r="O41" s="23"/>
      <c r="P41" s="66"/>
      <c r="Q41" s="68"/>
      <c r="R41" s="69"/>
      <c r="S41" s="66"/>
      <c r="T41" s="67"/>
      <c r="V41" s="44">
        <v>8</v>
      </c>
      <c r="W41" s="22"/>
      <c r="X41" s="23"/>
      <c r="Y41" s="66"/>
      <c r="Z41" s="68"/>
      <c r="AA41" s="69"/>
      <c r="AB41" s="66"/>
      <c r="AC41" s="67"/>
      <c r="AE41" s="44">
        <v>8</v>
      </c>
      <c r="AF41" s="22"/>
      <c r="AG41" s="23"/>
      <c r="AH41" s="66"/>
      <c r="AI41" s="68"/>
      <c r="AJ41" s="69"/>
      <c r="AK41" s="66"/>
      <c r="AL41" s="67"/>
    </row>
    <row r="42" spans="1:38" ht="15" customHeight="1">
      <c r="A42" s="56"/>
      <c r="B42" s="55"/>
      <c r="D42" s="44">
        <v>9</v>
      </c>
      <c r="E42" s="22"/>
      <c r="F42" s="23"/>
      <c r="G42" s="66"/>
      <c r="H42" s="68"/>
      <c r="I42" s="69"/>
      <c r="J42" s="66"/>
      <c r="K42" s="67"/>
      <c r="L42" s="32"/>
      <c r="M42" s="44">
        <v>9</v>
      </c>
      <c r="N42" s="22"/>
      <c r="O42" s="23"/>
      <c r="P42" s="66"/>
      <c r="Q42" s="68"/>
      <c r="R42" s="69"/>
      <c r="S42" s="66"/>
      <c r="T42" s="67"/>
      <c r="V42" s="44">
        <v>9</v>
      </c>
      <c r="W42" s="22"/>
      <c r="X42" s="23"/>
      <c r="Y42" s="66"/>
      <c r="Z42" s="68"/>
      <c r="AA42" s="69"/>
      <c r="AB42" s="66"/>
      <c r="AC42" s="67"/>
      <c r="AE42" s="44">
        <v>9</v>
      </c>
      <c r="AF42" s="22"/>
      <c r="AG42" s="23"/>
      <c r="AH42" s="66"/>
      <c r="AI42" s="68"/>
      <c r="AJ42" s="69"/>
      <c r="AK42" s="66"/>
      <c r="AL42" s="67"/>
    </row>
    <row r="43" spans="1:38" ht="15" customHeight="1">
      <c r="A43" s="56"/>
      <c r="B43" s="55"/>
      <c r="D43" s="44">
        <v>10</v>
      </c>
      <c r="E43" s="22"/>
      <c r="F43" s="23"/>
      <c r="G43" s="66"/>
      <c r="H43" s="68"/>
      <c r="I43" s="69"/>
      <c r="J43" s="66"/>
      <c r="K43" s="67"/>
      <c r="L43" s="32"/>
      <c r="M43" s="44">
        <v>10</v>
      </c>
      <c r="N43" s="22"/>
      <c r="O43" s="23"/>
      <c r="P43" s="66"/>
      <c r="Q43" s="68"/>
      <c r="R43" s="69"/>
      <c r="S43" s="66"/>
      <c r="T43" s="67"/>
      <c r="V43" s="44">
        <v>10</v>
      </c>
      <c r="W43" s="22"/>
      <c r="X43" s="23"/>
      <c r="Y43" s="66"/>
      <c r="Z43" s="68"/>
      <c r="AA43" s="69"/>
      <c r="AB43" s="66"/>
      <c r="AC43" s="67"/>
      <c r="AE43" s="44">
        <v>10</v>
      </c>
      <c r="AF43" s="22"/>
      <c r="AG43" s="23"/>
      <c r="AH43" s="66"/>
      <c r="AI43" s="68"/>
      <c r="AJ43" s="69"/>
      <c r="AK43" s="66"/>
      <c r="AL43" s="67"/>
    </row>
    <row r="44" spans="1:38" ht="15" customHeight="1">
      <c r="A44" s="56"/>
      <c r="B44" s="55"/>
      <c r="D44" s="44">
        <v>11</v>
      </c>
      <c r="E44" s="22"/>
      <c r="F44" s="23"/>
      <c r="G44" s="66"/>
      <c r="H44" s="68"/>
      <c r="I44" s="69"/>
      <c r="J44" s="66"/>
      <c r="K44" s="67"/>
      <c r="L44" s="32"/>
      <c r="M44" s="44">
        <v>11</v>
      </c>
      <c r="N44" s="22"/>
      <c r="O44" s="23"/>
      <c r="P44" s="66"/>
      <c r="Q44" s="68"/>
      <c r="R44" s="69"/>
      <c r="S44" s="66"/>
      <c r="T44" s="67"/>
      <c r="V44" s="44">
        <v>11</v>
      </c>
      <c r="W44" s="22"/>
      <c r="X44" s="23"/>
      <c r="Y44" s="66"/>
      <c r="Z44" s="68"/>
      <c r="AA44" s="69"/>
      <c r="AB44" s="66"/>
      <c r="AC44" s="67"/>
      <c r="AE44" s="44">
        <v>11</v>
      </c>
      <c r="AF44" s="22"/>
      <c r="AG44" s="23"/>
      <c r="AH44" s="66"/>
      <c r="AI44" s="68"/>
      <c r="AJ44" s="69"/>
      <c r="AK44" s="66"/>
      <c r="AL44" s="67"/>
    </row>
    <row r="45" spans="1:38" ht="15" customHeight="1">
      <c r="A45" s="56"/>
      <c r="B45" s="55"/>
      <c r="D45" s="44">
        <v>12</v>
      </c>
      <c r="E45" s="22"/>
      <c r="F45" s="23"/>
      <c r="G45" s="66"/>
      <c r="H45" s="68"/>
      <c r="I45" s="69"/>
      <c r="J45" s="66"/>
      <c r="K45" s="67"/>
      <c r="L45" s="32"/>
      <c r="M45" s="44">
        <v>12</v>
      </c>
      <c r="N45" s="22"/>
      <c r="O45" s="23"/>
      <c r="P45" s="66"/>
      <c r="Q45" s="68"/>
      <c r="R45" s="69"/>
      <c r="S45" s="66"/>
      <c r="T45" s="67"/>
      <c r="V45" s="44">
        <v>12</v>
      </c>
      <c r="W45" s="22"/>
      <c r="X45" s="23"/>
      <c r="Y45" s="66"/>
      <c r="Z45" s="68"/>
      <c r="AA45" s="69"/>
      <c r="AB45" s="66"/>
      <c r="AC45" s="67"/>
      <c r="AE45" s="44">
        <v>12</v>
      </c>
      <c r="AF45" s="22"/>
      <c r="AG45" s="23"/>
      <c r="AH45" s="66"/>
      <c r="AI45" s="68"/>
      <c r="AJ45" s="69"/>
      <c r="AK45" s="66"/>
      <c r="AL45" s="67"/>
    </row>
    <row r="46" spans="1:38" ht="15" customHeight="1">
      <c r="A46" s="56"/>
      <c r="B46" s="55"/>
      <c r="D46" s="44">
        <v>13</v>
      </c>
      <c r="E46" s="22"/>
      <c r="F46" s="23"/>
      <c r="G46" s="66"/>
      <c r="H46" s="68"/>
      <c r="I46" s="69"/>
      <c r="J46" s="66"/>
      <c r="K46" s="67"/>
      <c r="L46" s="32"/>
      <c r="M46" s="44">
        <v>13</v>
      </c>
      <c r="N46" s="22"/>
      <c r="O46" s="23"/>
      <c r="P46" s="66"/>
      <c r="Q46" s="68"/>
      <c r="R46" s="69"/>
      <c r="S46" s="66"/>
      <c r="T46" s="67"/>
      <c r="V46" s="44">
        <v>13</v>
      </c>
      <c r="W46" s="22"/>
      <c r="X46" s="23"/>
      <c r="Y46" s="66"/>
      <c r="Z46" s="68"/>
      <c r="AA46" s="69"/>
      <c r="AB46" s="66"/>
      <c r="AC46" s="67"/>
      <c r="AE46" s="44">
        <v>13</v>
      </c>
      <c r="AF46" s="22"/>
      <c r="AG46" s="23"/>
      <c r="AH46" s="66"/>
      <c r="AI46" s="68"/>
      <c r="AJ46" s="69"/>
      <c r="AK46" s="66"/>
      <c r="AL46" s="67"/>
    </row>
    <row r="47" spans="1:38" ht="15" customHeight="1">
      <c r="A47" s="56"/>
      <c r="B47" s="55"/>
      <c r="D47" s="44">
        <v>14</v>
      </c>
      <c r="E47" s="22"/>
      <c r="F47" s="23"/>
      <c r="G47" s="66"/>
      <c r="H47" s="68"/>
      <c r="I47" s="69"/>
      <c r="J47" s="66"/>
      <c r="K47" s="67"/>
      <c r="L47" s="32"/>
      <c r="M47" s="44">
        <v>14</v>
      </c>
      <c r="N47" s="22"/>
      <c r="O47" s="23"/>
      <c r="P47" s="66"/>
      <c r="Q47" s="68"/>
      <c r="R47" s="69"/>
      <c r="S47" s="66"/>
      <c r="T47" s="67"/>
      <c r="V47" s="44">
        <v>14</v>
      </c>
      <c r="W47" s="22"/>
      <c r="X47" s="23"/>
      <c r="Y47" s="66"/>
      <c r="Z47" s="68"/>
      <c r="AA47" s="69"/>
      <c r="AB47" s="66"/>
      <c r="AC47" s="67"/>
      <c r="AE47" s="44">
        <v>14</v>
      </c>
      <c r="AF47" s="22"/>
      <c r="AG47" s="23"/>
      <c r="AH47" s="66"/>
      <c r="AI47" s="68"/>
      <c r="AJ47" s="69"/>
      <c r="AK47" s="66"/>
      <c r="AL47" s="67"/>
    </row>
    <row r="48" spans="1:38" ht="15.75" customHeight="1" thickBot="1">
      <c r="A48" s="56"/>
      <c r="B48" s="55"/>
      <c r="D48" s="44">
        <v>15</v>
      </c>
      <c r="E48" s="28"/>
      <c r="F48" s="29"/>
      <c r="G48" s="66"/>
      <c r="H48" s="68"/>
      <c r="I48" s="69"/>
      <c r="J48" s="66"/>
      <c r="K48" s="67"/>
      <c r="L48" s="32"/>
      <c r="M48" s="44">
        <v>15</v>
      </c>
      <c r="N48" s="28"/>
      <c r="O48" s="29"/>
      <c r="P48" s="66"/>
      <c r="Q48" s="68"/>
      <c r="R48" s="69"/>
      <c r="S48" s="66"/>
      <c r="T48" s="67"/>
      <c r="V48" s="44">
        <v>15</v>
      </c>
      <c r="W48" s="28"/>
      <c r="X48" s="29"/>
      <c r="Y48" s="66"/>
      <c r="Z48" s="68"/>
      <c r="AA48" s="69"/>
      <c r="AB48" s="66"/>
      <c r="AC48" s="67"/>
      <c r="AE48" s="44">
        <v>15</v>
      </c>
      <c r="AF48" s="28"/>
      <c r="AG48" s="29"/>
      <c r="AH48" s="66"/>
      <c r="AI48" s="68"/>
      <c r="AJ48" s="69"/>
      <c r="AK48" s="66"/>
      <c r="AL48" s="67"/>
    </row>
    <row r="49" spans="1:38" ht="15.75" thickBot="1">
      <c r="A49" s="56"/>
      <c r="B49" s="55"/>
      <c r="D49" s="52"/>
      <c r="E49" s="30" t="s">
        <v>21</v>
      </c>
      <c r="F49" s="31">
        <f>SUM(F34:F48)</f>
        <v>855348</v>
      </c>
      <c r="G49" s="53"/>
      <c r="H49" s="53"/>
      <c r="I49" s="53"/>
      <c r="J49" s="53"/>
      <c r="K49" s="54"/>
      <c r="M49" s="52"/>
      <c r="N49" s="30" t="s">
        <v>21</v>
      </c>
      <c r="O49" s="31">
        <f>SUM(O34:O48)</f>
        <v>480844.69</v>
      </c>
      <c r="P49" s="53"/>
      <c r="Q49" s="53"/>
      <c r="R49" s="53"/>
      <c r="S49" s="53"/>
      <c r="T49" s="54"/>
      <c r="V49" s="52"/>
      <c r="W49" s="30" t="s">
        <v>21</v>
      </c>
      <c r="X49" s="31">
        <f>SUM(X34:X48)</f>
        <v>0</v>
      </c>
      <c r="Y49" s="53"/>
      <c r="Z49" s="53"/>
      <c r="AA49" s="53"/>
      <c r="AB49" s="53"/>
      <c r="AC49" s="54"/>
      <c r="AE49" s="52"/>
      <c r="AF49" s="30" t="s">
        <v>21</v>
      </c>
      <c r="AG49" s="31">
        <f>SUM(AG34:AG48)</f>
        <v>2496432.4479999999</v>
      </c>
      <c r="AH49" s="53"/>
      <c r="AI49" s="53"/>
      <c r="AJ49" s="53"/>
      <c r="AK49" s="53"/>
      <c r="AL49" s="54"/>
    </row>
  </sheetData>
  <mergeCells count="156">
    <mergeCell ref="AB47:AC47"/>
    <mergeCell ref="G43:I43"/>
    <mergeCell ref="J43:K43"/>
    <mergeCell ref="P43:R43"/>
    <mergeCell ref="S43:T43"/>
    <mergeCell ref="Y43:AA43"/>
    <mergeCell ref="AB43:AC43"/>
    <mergeCell ref="AH43:AJ43"/>
    <mergeCell ref="AK43:AL43"/>
    <mergeCell ref="J47:K47"/>
    <mergeCell ref="P47:R47"/>
    <mergeCell ref="S47:T47"/>
    <mergeCell ref="Y47:AA47"/>
    <mergeCell ref="AH47:AJ47"/>
    <mergeCell ref="AB46:AC46"/>
    <mergeCell ref="AH46:AJ46"/>
    <mergeCell ref="AK46:AL46"/>
    <mergeCell ref="G38:I38"/>
    <mergeCell ref="Y41:AA41"/>
    <mergeCell ref="AB40:AC40"/>
    <mergeCell ref="AH40:AJ40"/>
    <mergeCell ref="P41:R41"/>
    <mergeCell ref="S41:T41"/>
    <mergeCell ref="G39:I39"/>
    <mergeCell ref="J39:K39"/>
    <mergeCell ref="P39:R39"/>
    <mergeCell ref="S39:T39"/>
    <mergeCell ref="Y39:AA39"/>
    <mergeCell ref="AB39:AC39"/>
    <mergeCell ref="AK45:AL45"/>
    <mergeCell ref="AB44:AC44"/>
    <mergeCell ref="AH44:AJ44"/>
    <mergeCell ref="Y46:AA46"/>
    <mergeCell ref="G40:I40"/>
    <mergeCell ref="J40:K40"/>
    <mergeCell ref="P40:R40"/>
    <mergeCell ref="S40:T40"/>
    <mergeCell ref="Y40:AA40"/>
    <mergeCell ref="AB41:AC41"/>
    <mergeCell ref="AH41:AJ41"/>
    <mergeCell ref="AK41:AL41"/>
    <mergeCell ref="G41:I41"/>
    <mergeCell ref="G42:I42"/>
    <mergeCell ref="J42:K42"/>
    <mergeCell ref="P42:R42"/>
    <mergeCell ref="S42:T42"/>
    <mergeCell ref="Y42:AA42"/>
    <mergeCell ref="AK40:AL40"/>
    <mergeCell ref="AB42:AC42"/>
    <mergeCell ref="AH42:AJ42"/>
    <mergeCell ref="AK42:AL42"/>
    <mergeCell ref="J35:K35"/>
    <mergeCell ref="P35:R35"/>
    <mergeCell ref="S35:T35"/>
    <mergeCell ref="Y35:AA35"/>
    <mergeCell ref="AB35:AC35"/>
    <mergeCell ref="AH35:AJ35"/>
    <mergeCell ref="G35:I35"/>
    <mergeCell ref="G37:I37"/>
    <mergeCell ref="J37:K37"/>
    <mergeCell ref="AH36:AJ36"/>
    <mergeCell ref="J36:K36"/>
    <mergeCell ref="P37:R37"/>
    <mergeCell ref="S37:T37"/>
    <mergeCell ref="Y37:AA37"/>
    <mergeCell ref="AB37:AC37"/>
    <mergeCell ref="AH37:AJ37"/>
    <mergeCell ref="AE5:AF5"/>
    <mergeCell ref="AE4:AF4"/>
    <mergeCell ref="A3:A6"/>
    <mergeCell ref="B3:B6"/>
    <mergeCell ref="G36:I36"/>
    <mergeCell ref="P36:R36"/>
    <mergeCell ref="S36:T36"/>
    <mergeCell ref="Y36:AA36"/>
    <mergeCell ref="AB36:AC36"/>
    <mergeCell ref="D5:E5"/>
    <mergeCell ref="M5:N5"/>
    <mergeCell ref="AE33:AF33"/>
    <mergeCell ref="D3:E3"/>
    <mergeCell ref="M3:N3"/>
    <mergeCell ref="V3:W3"/>
    <mergeCell ref="AE3:AF3"/>
    <mergeCell ref="D4:E4"/>
    <mergeCell ref="M4:N4"/>
    <mergeCell ref="V4:W4"/>
    <mergeCell ref="G34:I34"/>
    <mergeCell ref="J34:K34"/>
    <mergeCell ref="P34:R34"/>
    <mergeCell ref="S34:T34"/>
    <mergeCell ref="Y34:AA34"/>
    <mergeCell ref="M33:N33"/>
    <mergeCell ref="P33:R33"/>
    <mergeCell ref="V33:W33"/>
    <mergeCell ref="Y33:AA33"/>
    <mergeCell ref="AB33:AC33"/>
    <mergeCell ref="D33:E33"/>
    <mergeCell ref="G33:I33"/>
    <mergeCell ref="J33:K33"/>
    <mergeCell ref="V5:W5"/>
    <mergeCell ref="A1:A2"/>
    <mergeCell ref="B1:B2"/>
    <mergeCell ref="D1:E1"/>
    <mergeCell ref="M1:N1"/>
    <mergeCell ref="V1:W1"/>
    <mergeCell ref="AE1:AF1"/>
    <mergeCell ref="D2:E2"/>
    <mergeCell ref="M2:N2"/>
    <mergeCell ref="V2:W2"/>
    <mergeCell ref="AE2:AF2"/>
    <mergeCell ref="AK47:AL47"/>
    <mergeCell ref="G47:I47"/>
    <mergeCell ref="AB48:AC48"/>
    <mergeCell ref="AH48:AJ48"/>
    <mergeCell ref="AK48:AL48"/>
    <mergeCell ref="AK39:AL39"/>
    <mergeCell ref="J41:K41"/>
    <mergeCell ref="AK44:AL44"/>
    <mergeCell ref="AK36:AL36"/>
    <mergeCell ref="AH39:AJ39"/>
    <mergeCell ref="J38:K38"/>
    <mergeCell ref="P38:R38"/>
    <mergeCell ref="S38:T38"/>
    <mergeCell ref="Y38:AA38"/>
    <mergeCell ref="G46:I46"/>
    <mergeCell ref="J46:K46"/>
    <mergeCell ref="G44:I44"/>
    <mergeCell ref="J44:K44"/>
    <mergeCell ref="P44:R44"/>
    <mergeCell ref="S44:T44"/>
    <mergeCell ref="Y44:AA44"/>
    <mergeCell ref="S46:T46"/>
    <mergeCell ref="AB45:AC45"/>
    <mergeCell ref="AH45:AJ45"/>
    <mergeCell ref="G48:I48"/>
    <mergeCell ref="J48:K48"/>
    <mergeCell ref="P48:R48"/>
    <mergeCell ref="S48:T48"/>
    <mergeCell ref="Y48:AA48"/>
    <mergeCell ref="G45:I45"/>
    <mergeCell ref="J45:K45"/>
    <mergeCell ref="P45:R45"/>
    <mergeCell ref="S45:T45"/>
    <mergeCell ref="Y45:AA45"/>
    <mergeCell ref="P46:R46"/>
    <mergeCell ref="AK37:AL37"/>
    <mergeCell ref="AB34:AC34"/>
    <mergeCell ref="AH34:AJ34"/>
    <mergeCell ref="AK34:AL34"/>
    <mergeCell ref="S33:T33"/>
    <mergeCell ref="AB38:AC38"/>
    <mergeCell ref="AH38:AJ38"/>
    <mergeCell ref="AK38:AL38"/>
    <mergeCell ref="AK35:AL35"/>
    <mergeCell ref="AH33:AJ33"/>
    <mergeCell ref="AK33:AL33"/>
  </mergeCells>
  <conditionalFormatting sqref="X13:X31 AG6:AG20">
    <cfRule type="cellIs" dxfId="20" priority="2402" operator="greaterThan">
      <formula>0</formula>
    </cfRule>
  </conditionalFormatting>
  <conditionalFormatting sqref="X35:X48 AG35:AG39">
    <cfRule type="cellIs" dxfId="19" priority="1222" operator="greaterThan">
      <formula>0</formula>
    </cfRule>
  </conditionalFormatting>
  <conditionalFormatting sqref="F6:F31">
    <cfRule type="cellIs" dxfId="18" priority="1330" operator="greaterThan">
      <formula>0</formula>
    </cfRule>
  </conditionalFormatting>
  <conditionalFormatting sqref="F46:F48">
    <cfRule type="cellIs" dxfId="17" priority="1329" operator="greaterThan">
      <formula>0</formula>
    </cfRule>
  </conditionalFormatting>
  <conditionalFormatting sqref="O34:O48">
    <cfRule type="cellIs" dxfId="16" priority="1326" operator="greaterThan">
      <formula>0</formula>
    </cfRule>
  </conditionalFormatting>
  <conditionalFormatting sqref="O6:O31">
    <cfRule type="cellIs" dxfId="15" priority="1328" operator="greaterThan">
      <formula>0</formula>
    </cfRule>
  </conditionalFormatting>
  <conditionalFormatting sqref="O4">
    <cfRule type="cellIs" dxfId="14" priority="1327" operator="lessThan">
      <formula>0</formula>
    </cfRule>
  </conditionalFormatting>
  <conditionalFormatting sqref="D4:F4">
    <cfRule type="cellIs" dxfId="13" priority="1325" operator="lessThan">
      <formula>0</formula>
    </cfRule>
  </conditionalFormatting>
  <conditionalFormatting sqref="M4:N4">
    <cfRule type="cellIs" dxfId="12" priority="1324" operator="lessThan">
      <formula>0</formula>
    </cfRule>
  </conditionalFormatting>
  <conditionalFormatting sqref="X4">
    <cfRule type="cellIs" dxfId="11" priority="1322" operator="lessThan">
      <formula>0</formula>
    </cfRule>
  </conditionalFormatting>
  <conditionalFormatting sqref="V4:W4">
    <cfRule type="cellIs" dxfId="10" priority="1320" operator="lessThan">
      <formula>0</formula>
    </cfRule>
  </conditionalFormatting>
  <conditionalFormatting sqref="AG40:AG48">
    <cfRule type="cellIs" dxfId="9" priority="1317" operator="greaterThan">
      <formula>0</formula>
    </cfRule>
  </conditionalFormatting>
  <conditionalFormatting sqref="AG21:AG31">
    <cfRule type="cellIs" dxfId="8" priority="1319" operator="greaterThan">
      <formula>0</formula>
    </cfRule>
  </conditionalFormatting>
  <conditionalFormatting sqref="AG4">
    <cfRule type="cellIs" dxfId="7" priority="1318" operator="lessThan">
      <formula>0</formula>
    </cfRule>
  </conditionalFormatting>
  <conditionalFormatting sqref="AE4:AF4">
    <cfRule type="cellIs" dxfId="6" priority="1316" operator="lessThan">
      <formula>0</formula>
    </cfRule>
  </conditionalFormatting>
  <conditionalFormatting sqref="F34:F45">
    <cfRule type="cellIs" dxfId="5" priority="498" operator="greaterThan">
      <formula>0</formula>
    </cfRule>
  </conditionalFormatting>
  <conditionalFormatting sqref="X10:X12">
    <cfRule type="cellIs" dxfId="4" priority="155" operator="greaterThan">
      <formula>0</formula>
    </cfRule>
  </conditionalFormatting>
  <conditionalFormatting sqref="X6:X8">
    <cfRule type="cellIs" dxfId="3" priority="154" operator="greaterThan">
      <formula>0</formula>
    </cfRule>
  </conditionalFormatting>
  <conditionalFormatting sqref="X9">
    <cfRule type="cellIs" dxfId="2" priority="153" operator="greaterThan">
      <formula>0</formula>
    </cfRule>
  </conditionalFormatting>
  <conditionalFormatting sqref="V1:W1">
    <cfRule type="cellIs" dxfId="1" priority="152" operator="equal">
      <formula>"сегодня()"</formula>
    </cfRule>
  </conditionalFormatting>
  <conditionalFormatting sqref="AG34">
    <cfRule type="cellIs" dxfId="0" priority="15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valery</cp:lastModifiedBy>
  <dcterms:created xsi:type="dcterms:W3CDTF">2018-03-27T08:12:20Z</dcterms:created>
  <dcterms:modified xsi:type="dcterms:W3CDTF">2018-05-14T10:38:36Z</dcterms:modified>
</cp:coreProperties>
</file>