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Денис\Desktop\Заметно прайсы\"/>
    </mc:Choice>
  </mc:AlternateContent>
  <bookViews>
    <workbookView xWindow="0" yWindow="0" windowWidth="28800" windowHeight="12915" tabRatio="534" firstSheet="4" activeTab="4"/>
  </bookViews>
  <sheets>
    <sheet name="Лист1" sheetId="1" state="hidden" r:id="rId1"/>
    <sheet name="Лист2" sheetId="2" state="hidden" r:id="rId2"/>
    <sheet name="Лист3" sheetId="3" state="hidden" r:id="rId3"/>
    <sheet name="Лист4" sheetId="4" state="hidden" r:id="rId4"/>
    <sheet name="ТЗ" sheetId="7" r:id="rId5"/>
    <sheet name="Загрузка" sheetId="10" r:id="rId6"/>
    <sheet name="параметры" sheetId="8" state="hidden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0" l="1"/>
  <c r="G4" i="10"/>
  <c r="G5" i="10"/>
  <c r="G6" i="10"/>
  <c r="G7" i="10"/>
  <c r="G8" i="10"/>
  <c r="G9" i="10"/>
  <c r="G10" i="10"/>
  <c r="G11" i="10"/>
  <c r="G2" i="10"/>
  <c r="AW11" i="10"/>
  <c r="AW10" i="10"/>
  <c r="AW9" i="10"/>
  <c r="AW8" i="10"/>
  <c r="AW7" i="10"/>
  <c r="AW6" i="10"/>
  <c r="AW5" i="10"/>
  <c r="AW4" i="10"/>
  <c r="AW3" i="10"/>
  <c r="AW2" i="10"/>
  <c r="B3" i="10"/>
  <c r="B4" i="10"/>
  <c r="B5" i="10"/>
  <c r="B6" i="10"/>
  <c r="B7" i="10"/>
  <c r="B8" i="10"/>
  <c r="B9" i="10"/>
  <c r="B10" i="10"/>
  <c r="B11" i="10"/>
  <c r="B2" i="10"/>
  <c r="C6" i="10"/>
  <c r="D6" i="10"/>
  <c r="F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M6" i="10"/>
  <c r="AN6" i="10"/>
  <c r="AO6" i="10"/>
  <c r="AP6" i="10"/>
  <c r="AQ6" i="10"/>
  <c r="AR6" i="10"/>
  <c r="AS6" i="10"/>
  <c r="AT6" i="10"/>
  <c r="AU6" i="10"/>
  <c r="AX6" i="10"/>
  <c r="C7" i="10"/>
  <c r="D7" i="10"/>
  <c r="F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AQ7" i="10"/>
  <c r="AR7" i="10"/>
  <c r="AS7" i="10"/>
  <c r="AT7" i="10"/>
  <c r="AU7" i="10"/>
  <c r="AX7" i="10"/>
  <c r="C8" i="10"/>
  <c r="D8" i="10"/>
  <c r="F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X8" i="10"/>
  <c r="C9" i="10"/>
  <c r="D9" i="10"/>
  <c r="F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AQ9" i="10"/>
  <c r="AR9" i="10"/>
  <c r="AS9" i="10"/>
  <c r="AT9" i="10"/>
  <c r="AU9" i="10"/>
  <c r="AX9" i="10"/>
  <c r="C10" i="10"/>
  <c r="D10" i="10"/>
  <c r="F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X10" i="10"/>
  <c r="C11" i="10"/>
  <c r="D11" i="10"/>
  <c r="F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AQ11" i="10"/>
  <c r="AR11" i="10"/>
  <c r="AS11" i="10"/>
  <c r="AT11" i="10"/>
  <c r="AU11" i="10"/>
  <c r="AX11" i="10"/>
  <c r="C3" i="10"/>
  <c r="D3" i="10"/>
  <c r="F3" i="10"/>
  <c r="H3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Y3" i="10"/>
  <c r="Z3" i="10"/>
  <c r="AA3" i="10"/>
  <c r="AB3" i="10"/>
  <c r="AC3" i="10"/>
  <c r="AD3" i="10"/>
  <c r="AE3" i="10"/>
  <c r="AF3" i="10"/>
  <c r="AG3" i="10"/>
  <c r="AH3" i="10"/>
  <c r="AI3" i="10"/>
  <c r="AJ3" i="10"/>
  <c r="AK3" i="10"/>
  <c r="AL3" i="10"/>
  <c r="AM3" i="10"/>
  <c r="AN3" i="10"/>
  <c r="AO3" i="10"/>
  <c r="AP3" i="10"/>
  <c r="AQ3" i="10"/>
  <c r="AR3" i="10"/>
  <c r="AS3" i="10"/>
  <c r="AT3" i="10"/>
  <c r="AU3" i="10"/>
  <c r="AX3" i="10"/>
  <c r="C4" i="10"/>
  <c r="D4" i="10"/>
  <c r="F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4" i="10"/>
  <c r="AJ4" i="10"/>
  <c r="AK4" i="10"/>
  <c r="AL4" i="10"/>
  <c r="AM4" i="10"/>
  <c r="AN4" i="10"/>
  <c r="AO4" i="10"/>
  <c r="AP4" i="10"/>
  <c r="AQ4" i="10"/>
  <c r="AR4" i="10"/>
  <c r="AS4" i="10"/>
  <c r="AT4" i="10"/>
  <c r="AU4" i="10"/>
  <c r="AX4" i="10"/>
  <c r="C5" i="10"/>
  <c r="D5" i="10"/>
  <c r="F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F5" i="10"/>
  <c r="AG5" i="10"/>
  <c r="AH5" i="10"/>
  <c r="AI5" i="10"/>
  <c r="AJ5" i="10"/>
  <c r="AK5" i="10"/>
  <c r="AL5" i="10"/>
  <c r="AM5" i="10"/>
  <c r="AN5" i="10"/>
  <c r="AO5" i="10"/>
  <c r="AP5" i="10"/>
  <c r="AQ5" i="10"/>
  <c r="AR5" i="10"/>
  <c r="AS5" i="10"/>
  <c r="AT5" i="10"/>
  <c r="AU5" i="10"/>
  <c r="AX5" i="10"/>
  <c r="AR2" i="10"/>
  <c r="AQ2" i="10"/>
  <c r="AP2" i="10"/>
  <c r="AO2" i="10"/>
  <c r="AN2" i="10"/>
  <c r="AM2" i="10"/>
  <c r="AL2" i="10"/>
  <c r="AK2" i="10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F2" i="10"/>
  <c r="D2" i="10"/>
  <c r="C2" i="10"/>
  <c r="AX2" i="10"/>
  <c r="AU2" i="10"/>
  <c r="AT2" i="10"/>
  <c r="AS2" i="10"/>
  <c r="V78" i="7" l="1"/>
  <c r="M73" i="7" l="1"/>
  <c r="M69" i="7"/>
  <c r="M65" i="7"/>
  <c r="M61" i="7"/>
  <c r="M57" i="7"/>
  <c r="H72" i="7" l="1"/>
  <c r="H68" i="7"/>
  <c r="H64" i="7"/>
  <c r="H60" i="7"/>
  <c r="H56" i="7"/>
  <c r="U78" i="7" l="1"/>
  <c r="R10" i="7" l="1"/>
  <c r="P10" i="7"/>
  <c r="N10" i="7"/>
  <c r="L10" i="7"/>
  <c r="J10" i="7"/>
  <c r="L8" i="7"/>
  <c r="U4" i="7" l="1"/>
  <c r="F7" i="3" l="1"/>
  <c r="G7" i="3"/>
  <c r="H7" i="3"/>
  <c r="I7" i="3"/>
  <c r="J7" i="3"/>
  <c r="E7" i="3"/>
  <c r="D7" i="3"/>
  <c r="E3" i="3"/>
  <c r="P31" i="2" l="1"/>
  <c r="E20" i="3" l="1"/>
  <c r="E21" i="3"/>
  <c r="C21" i="3"/>
  <c r="J21" i="3" s="1"/>
  <c r="C20" i="3"/>
  <c r="J20" i="3" s="1"/>
  <c r="I20" i="3" l="1"/>
  <c r="I21" i="3"/>
  <c r="G20" i="3"/>
  <c r="D20" i="3"/>
  <c r="H21" i="3"/>
  <c r="D21" i="3"/>
  <c r="H20" i="3"/>
  <c r="G21" i="3"/>
  <c r="F21" i="3"/>
  <c r="F20" i="3"/>
  <c r="E15" i="3"/>
  <c r="E5" i="3"/>
  <c r="E9" i="3"/>
  <c r="E4" i="3"/>
  <c r="E6" i="3"/>
  <c r="E8" i="3"/>
  <c r="E10" i="3"/>
  <c r="E11" i="3"/>
  <c r="E12" i="3"/>
  <c r="E13" i="3"/>
  <c r="E14" i="3"/>
  <c r="E16" i="3"/>
  <c r="E17" i="3"/>
  <c r="E18" i="3"/>
  <c r="E19" i="3"/>
  <c r="B45" i="2" l="1"/>
  <c r="D35" i="2" s="1"/>
  <c r="D43" i="2" l="1"/>
  <c r="D42" i="2"/>
  <c r="D41" i="2"/>
  <c r="D40" i="2"/>
  <c r="D39" i="2"/>
  <c r="D38" i="2"/>
  <c r="D37" i="2"/>
  <c r="D36" i="2"/>
  <c r="D23" i="2"/>
  <c r="D24" i="2"/>
  <c r="D25" i="2"/>
  <c r="D26" i="2"/>
  <c r="D27" i="2"/>
  <c r="D28" i="2"/>
  <c r="D29" i="2"/>
  <c r="D30" i="2"/>
  <c r="D22" i="2"/>
  <c r="L22" i="2"/>
  <c r="L35" i="2" s="1"/>
  <c r="K22" i="2"/>
  <c r="K35" i="2" s="1"/>
  <c r="K36" i="2" s="1"/>
  <c r="J22" i="2"/>
  <c r="J23" i="2" s="1"/>
  <c r="E6" i="2"/>
  <c r="E7" i="2" s="1"/>
  <c r="E13" i="2"/>
  <c r="E14" i="2" s="1"/>
  <c r="E15" i="2" s="1"/>
  <c r="E17" i="2" s="1"/>
  <c r="D13" i="2"/>
  <c r="D14" i="2" s="1"/>
  <c r="D15" i="2" s="1"/>
  <c r="D17" i="2" s="1"/>
  <c r="C13" i="2"/>
  <c r="C14" i="2" s="1"/>
  <c r="C15" i="2" s="1"/>
  <c r="C17" i="2" s="1"/>
  <c r="C18" i="2" s="1"/>
  <c r="E36" i="2" l="1"/>
  <c r="F36" i="2" s="1"/>
  <c r="H36" i="2" s="1"/>
  <c r="E40" i="2"/>
  <c r="F40" i="2" s="1"/>
  <c r="G40" i="2" s="1"/>
  <c r="E35" i="2"/>
  <c r="F35" i="2" s="1"/>
  <c r="G35" i="2" s="1"/>
  <c r="N35" i="2" s="1"/>
  <c r="Q35" i="2" s="1"/>
  <c r="E43" i="2"/>
  <c r="E39" i="2"/>
  <c r="F39" i="2" s="1"/>
  <c r="E42" i="2"/>
  <c r="F42" i="2" s="1"/>
  <c r="E38" i="2"/>
  <c r="F38" i="2" s="1"/>
  <c r="E41" i="2"/>
  <c r="E37" i="2"/>
  <c r="F37" i="2" s="1"/>
  <c r="H37" i="2" s="1"/>
  <c r="J35" i="2"/>
  <c r="J36" i="2" s="1"/>
  <c r="H35" i="2"/>
  <c r="F41" i="2"/>
  <c r="H41" i="2" s="1"/>
  <c r="F43" i="2"/>
  <c r="G43" i="2" s="1"/>
  <c r="K37" i="2"/>
  <c r="L36" i="2"/>
  <c r="E25" i="2"/>
  <c r="F25" i="2" s="1"/>
  <c r="E29" i="2"/>
  <c r="F29" i="2" s="1"/>
  <c r="E26" i="2"/>
  <c r="F26" i="2" s="1"/>
  <c r="E30" i="2"/>
  <c r="F30" i="2" s="1"/>
  <c r="E23" i="2"/>
  <c r="F23" i="2" s="1"/>
  <c r="E27" i="2"/>
  <c r="F27" i="2" s="1"/>
  <c r="E22" i="2"/>
  <c r="F22" i="2" s="1"/>
  <c r="E24" i="2"/>
  <c r="F24" i="2" s="1"/>
  <c r="E28" i="2"/>
  <c r="F28" i="2" s="1"/>
  <c r="M23" i="2"/>
  <c r="P23" i="2" s="1"/>
  <c r="L23" i="2"/>
  <c r="L24" i="2" s="1"/>
  <c r="K23" i="2"/>
  <c r="J24" i="2"/>
  <c r="F5" i="1"/>
  <c r="M35" i="2" l="1"/>
  <c r="P35" i="2" s="1"/>
  <c r="H38" i="2"/>
  <c r="G38" i="2"/>
  <c r="H42" i="2"/>
  <c r="G42" i="2"/>
  <c r="G39" i="2"/>
  <c r="H39" i="2"/>
  <c r="H43" i="2"/>
  <c r="G41" i="2"/>
  <c r="G36" i="2"/>
  <c r="N36" i="2" s="1"/>
  <c r="Q36" i="2" s="1"/>
  <c r="H40" i="2"/>
  <c r="G37" i="2"/>
  <c r="O35" i="2"/>
  <c r="R35" i="2" s="1"/>
  <c r="O36" i="2"/>
  <c r="R36" i="2" s="1"/>
  <c r="L37" i="2"/>
  <c r="K38" i="2"/>
  <c r="N37" i="2"/>
  <c r="Q37" i="2" s="1"/>
  <c r="M36" i="2"/>
  <c r="P36" i="2" s="1"/>
  <c r="J37" i="2"/>
  <c r="H26" i="2"/>
  <c r="G26" i="2"/>
  <c r="H24" i="2"/>
  <c r="O24" i="2" s="1"/>
  <c r="R24" i="2" s="1"/>
  <c r="G24" i="2"/>
  <c r="H30" i="2"/>
  <c r="G30" i="2"/>
  <c r="G22" i="2"/>
  <c r="N22" i="2" s="1"/>
  <c r="Q22" i="2" s="1"/>
  <c r="H22" i="2"/>
  <c r="O22" i="2" s="1"/>
  <c r="R22" i="2" s="1"/>
  <c r="G27" i="2"/>
  <c r="H27" i="2"/>
  <c r="H29" i="2"/>
  <c r="G29" i="2"/>
  <c r="M24" i="2"/>
  <c r="P24" i="2" s="1"/>
  <c r="M22" i="2"/>
  <c r="P22" i="2" s="1"/>
  <c r="H28" i="2"/>
  <c r="G28" i="2"/>
  <c r="G23" i="2"/>
  <c r="N23" i="2" s="1"/>
  <c r="Q23" i="2" s="1"/>
  <c r="H23" i="2"/>
  <c r="O23" i="2" s="1"/>
  <c r="R23" i="2" s="1"/>
  <c r="H25" i="2"/>
  <c r="G25" i="2"/>
  <c r="L25" i="2"/>
  <c r="K24" i="2"/>
  <c r="J25" i="2"/>
  <c r="M25" i="2" s="1"/>
  <c r="P25" i="2" s="1"/>
  <c r="C16" i="3" s="1"/>
  <c r="J16" i="3" s="1"/>
  <c r="E3" i="1"/>
  <c r="E4" i="1"/>
  <c r="E5" i="1"/>
  <c r="E6" i="1"/>
  <c r="E7" i="1"/>
  <c r="E8" i="1"/>
  <c r="E9" i="1"/>
  <c r="E10" i="1"/>
  <c r="E2" i="1"/>
  <c r="D16" i="3" l="1"/>
  <c r="H16" i="3"/>
  <c r="I16" i="3"/>
  <c r="C17" i="3"/>
  <c r="J17" i="3" s="1"/>
  <c r="G16" i="3"/>
  <c r="F16" i="3"/>
  <c r="N38" i="2"/>
  <c r="Q38" i="2" s="1"/>
  <c r="K39" i="2"/>
  <c r="M37" i="2"/>
  <c r="P37" i="2" s="1"/>
  <c r="J38" i="2"/>
  <c r="O37" i="2"/>
  <c r="R37" i="2" s="1"/>
  <c r="L38" i="2"/>
  <c r="N24" i="2"/>
  <c r="Q24" i="2" s="1"/>
  <c r="O25" i="2"/>
  <c r="R25" i="2" s="1"/>
  <c r="L26" i="2"/>
  <c r="O26" i="2" s="1"/>
  <c r="R26" i="2" s="1"/>
  <c r="K25" i="2"/>
  <c r="N25" i="2" s="1"/>
  <c r="Q25" i="2" s="1"/>
  <c r="J26" i="2"/>
  <c r="M26" i="2" s="1"/>
  <c r="P26" i="2" s="1"/>
  <c r="C18" i="3" s="1"/>
  <c r="J18" i="3" s="1"/>
  <c r="C19" i="3" l="1"/>
  <c r="J19" i="3" s="1"/>
  <c r="D18" i="3"/>
  <c r="G18" i="3"/>
  <c r="F18" i="3"/>
  <c r="I18" i="3"/>
  <c r="H18" i="3"/>
  <c r="I17" i="3"/>
  <c r="G17" i="3"/>
  <c r="F17" i="3"/>
  <c r="H17" i="3"/>
  <c r="D17" i="3"/>
  <c r="O38" i="2"/>
  <c r="R38" i="2" s="1"/>
  <c r="L39" i="2"/>
  <c r="K40" i="2"/>
  <c r="N39" i="2"/>
  <c r="Q39" i="2" s="1"/>
  <c r="M38" i="2"/>
  <c r="P38" i="2" s="1"/>
  <c r="J39" i="2"/>
  <c r="L27" i="2"/>
  <c r="O27" i="2" s="1"/>
  <c r="R27" i="2" s="1"/>
  <c r="K26" i="2"/>
  <c r="N26" i="2" s="1"/>
  <c r="Q26" i="2" s="1"/>
  <c r="J27" i="2"/>
  <c r="M27" i="2" s="1"/>
  <c r="P27" i="2" s="1"/>
  <c r="F19" i="3" l="1"/>
  <c r="I19" i="3"/>
  <c r="G19" i="3"/>
  <c r="D19" i="3"/>
  <c r="H19" i="3"/>
  <c r="N40" i="2"/>
  <c r="Q40" i="2" s="1"/>
  <c r="K41" i="2"/>
  <c r="M39" i="2"/>
  <c r="P39" i="2" s="1"/>
  <c r="J40" i="2"/>
  <c r="O39" i="2"/>
  <c r="R39" i="2" s="1"/>
  <c r="L40" i="2"/>
  <c r="L28" i="2"/>
  <c r="O28" i="2" s="1"/>
  <c r="R28" i="2" s="1"/>
  <c r="K27" i="2"/>
  <c r="N27" i="2" s="1"/>
  <c r="Q27" i="2" s="1"/>
  <c r="J28" i="2"/>
  <c r="M28" i="2" s="1"/>
  <c r="P28" i="2" s="1"/>
  <c r="C9" i="3" l="1"/>
  <c r="J9" i="3" s="1"/>
  <c r="C3" i="3"/>
  <c r="O40" i="2"/>
  <c r="R40" i="2" s="1"/>
  <c r="L41" i="2"/>
  <c r="K42" i="2"/>
  <c r="N41" i="2"/>
  <c r="Q41" i="2" s="1"/>
  <c r="M40" i="2"/>
  <c r="P40" i="2" s="1"/>
  <c r="J41" i="2"/>
  <c r="L29" i="2"/>
  <c r="O29" i="2" s="1"/>
  <c r="R29" i="2" s="1"/>
  <c r="K28" i="2"/>
  <c r="N28" i="2" s="1"/>
  <c r="Q28" i="2" s="1"/>
  <c r="J29" i="2"/>
  <c r="M29" i="2" s="1"/>
  <c r="P29" i="2" s="1"/>
  <c r="J3" i="3" l="1"/>
  <c r="G3" i="3"/>
  <c r="C4" i="3"/>
  <c r="J4" i="3" s="1"/>
  <c r="F3" i="3"/>
  <c r="H3" i="3"/>
  <c r="D3" i="3"/>
  <c r="I3" i="3"/>
  <c r="C10" i="3"/>
  <c r="J10" i="3" s="1"/>
  <c r="H9" i="3"/>
  <c r="F9" i="3"/>
  <c r="G9" i="3"/>
  <c r="I9" i="3"/>
  <c r="N42" i="2"/>
  <c r="Q42" i="2" s="1"/>
  <c r="K43" i="2"/>
  <c r="N43" i="2" s="1"/>
  <c r="Q43" i="2" s="1"/>
  <c r="M41" i="2"/>
  <c r="P41" i="2" s="1"/>
  <c r="J42" i="2"/>
  <c r="O41" i="2"/>
  <c r="R41" i="2" s="1"/>
  <c r="L42" i="2"/>
  <c r="L30" i="2"/>
  <c r="O30" i="2" s="1"/>
  <c r="R30" i="2" s="1"/>
  <c r="K29" i="2"/>
  <c r="N29" i="2" s="1"/>
  <c r="Q29" i="2" s="1"/>
  <c r="J30" i="2"/>
  <c r="M30" i="2" s="1"/>
  <c r="P30" i="2" s="1"/>
  <c r="C6" i="3" l="1"/>
  <c r="J6" i="3" s="1"/>
  <c r="G4" i="3"/>
  <c r="H4" i="3"/>
  <c r="D4" i="3"/>
  <c r="C5" i="3"/>
  <c r="J5" i="3" s="1"/>
  <c r="I4" i="3"/>
  <c r="F4" i="3"/>
  <c r="D10" i="3"/>
  <c r="H10" i="3"/>
  <c r="I10" i="3"/>
  <c r="F10" i="3"/>
  <c r="C11" i="3"/>
  <c r="J11" i="3" s="1"/>
  <c r="G10" i="3"/>
  <c r="O42" i="2"/>
  <c r="R42" i="2" s="1"/>
  <c r="L43" i="2"/>
  <c r="O43" i="2" s="1"/>
  <c r="R43" i="2" s="1"/>
  <c r="M42" i="2"/>
  <c r="P42" i="2" s="1"/>
  <c r="J43" i="2"/>
  <c r="M43" i="2" s="1"/>
  <c r="P43" i="2" s="1"/>
  <c r="K30" i="2"/>
  <c r="N30" i="2" s="1"/>
  <c r="Q30" i="2" s="1"/>
  <c r="H11" i="3" l="1"/>
  <c r="I11" i="3"/>
  <c r="G11" i="3"/>
  <c r="C12" i="3"/>
  <c r="J12" i="3" s="1"/>
  <c r="D11" i="3"/>
  <c r="F11" i="3"/>
  <c r="D5" i="3"/>
  <c r="I5" i="3"/>
  <c r="F5" i="3"/>
  <c r="G5" i="3"/>
  <c r="H5" i="3"/>
  <c r="C8" i="3"/>
  <c r="J8" i="3" s="1"/>
  <c r="H6" i="3"/>
  <c r="G6" i="3"/>
  <c r="I6" i="3"/>
  <c r="F6" i="3"/>
  <c r="D6" i="3"/>
  <c r="F8" i="3" l="1"/>
  <c r="D8" i="3"/>
  <c r="I8" i="3"/>
  <c r="G8" i="3"/>
  <c r="H8" i="3"/>
  <c r="I12" i="3"/>
  <c r="D12" i="3"/>
  <c r="C13" i="3"/>
  <c r="J13" i="3" s="1"/>
  <c r="G12" i="3"/>
  <c r="F12" i="3"/>
  <c r="H12" i="3"/>
  <c r="D13" i="3" l="1"/>
  <c r="I13" i="3"/>
  <c r="G13" i="3"/>
  <c r="F13" i="3"/>
  <c r="H13" i="3"/>
  <c r="C14" i="3"/>
  <c r="J14" i="3" s="1"/>
  <c r="H14" i="3" l="1"/>
  <c r="G14" i="3"/>
  <c r="F14" i="3"/>
  <c r="C15" i="3"/>
  <c r="J15" i="3" s="1"/>
  <c r="D14" i="3"/>
  <c r="I14" i="3"/>
  <c r="I15" i="3" l="1"/>
  <c r="G15" i="3"/>
  <c r="F15" i="3"/>
  <c r="D15" i="3"/>
  <c r="H15" i="3"/>
</calcChain>
</file>

<file path=xl/sharedStrings.xml><?xml version="1.0" encoding="utf-8"?>
<sst xmlns="http://schemas.openxmlformats.org/spreadsheetml/2006/main" count="793" uniqueCount="356">
  <si>
    <t>Photo Plus</t>
  </si>
  <si>
    <t>Photo</t>
  </si>
  <si>
    <t>5,2 м2/ч</t>
  </si>
  <si>
    <t>10,3 м2/ч</t>
  </si>
  <si>
    <t>14,3 м2/ч</t>
  </si>
  <si>
    <t>22,1  м2/ч</t>
  </si>
  <si>
    <t>25  м2/ч</t>
  </si>
  <si>
    <t>Indoor Sgnage Plus</t>
  </si>
  <si>
    <t>Indoor Sgnage</t>
  </si>
  <si>
    <t>Outdoor Signage Plus</t>
  </si>
  <si>
    <t>Backlit Photo Plus</t>
  </si>
  <si>
    <t>Backlit Photo</t>
  </si>
  <si>
    <t>4,7 м2/ч</t>
  </si>
  <si>
    <t>3,1 м2/ч</t>
  </si>
  <si>
    <t>Backlit Photo Plus W</t>
  </si>
  <si>
    <t>Backlit Photo W</t>
  </si>
  <si>
    <t>Режимы печати</t>
  </si>
  <si>
    <t>Скорость печати*</t>
  </si>
  <si>
    <r>
      <t>* В таблице скорость печати, заявленная производителем. Скорость печати не следует путать с производительностью. Производительность п</t>
    </r>
    <r>
      <rPr>
        <u/>
        <sz val="11"/>
        <color theme="1"/>
        <rFont val="Calibri"/>
        <family val="2"/>
        <charset val="204"/>
        <scheme val="minor"/>
      </rPr>
      <t>о факту ниже примерно в 1,5 раза и даже более</t>
    </r>
    <r>
      <rPr>
        <sz val="11"/>
        <color theme="1"/>
        <rFont val="Calibri"/>
        <family val="2"/>
        <charset val="204"/>
        <scheme val="minor"/>
      </rPr>
      <t>: в зависимости от ширины и качества  материала, стабильности печати, и количества тиехнических остановок.</t>
    </r>
  </si>
  <si>
    <t>** Себестоимость сложена из затрат на краску и уф-лампы. Тесты провродились на макетах «Miller» с плотной заливкой красок.</t>
  </si>
  <si>
    <t>Себестоимость**, м2</t>
  </si>
  <si>
    <t>В таблице перерасчёт в рублях на 03.08.2016. Курс доллара ЦБ на день оплаты + 2%.</t>
  </si>
  <si>
    <t>Постоянные затраты</t>
  </si>
  <si>
    <t>Аренда помещения 100 м.кв.</t>
  </si>
  <si>
    <t>Коммунальные затраты</t>
  </si>
  <si>
    <t>количество смен</t>
  </si>
  <si>
    <t>время</t>
  </si>
  <si>
    <t>регламентные операции</t>
  </si>
  <si>
    <t>уборка</t>
  </si>
  <si>
    <t>средний заказ</t>
  </si>
  <si>
    <t>кв. м.</t>
  </si>
  <si>
    <t>загрузка материала</t>
  </si>
  <si>
    <t>минут</t>
  </si>
  <si>
    <t>выгрузка материала</t>
  </si>
  <si>
    <t>загрузка задания</t>
  </si>
  <si>
    <t>Итого временные потери</t>
  </si>
  <si>
    <t>Чистое время работы</t>
  </si>
  <si>
    <t>потери на средний заказ</t>
  </si>
  <si>
    <t>Потери на загрузку выгрузку</t>
  </si>
  <si>
    <t>коэффициент производтельности</t>
  </si>
  <si>
    <t>ЗП печатника</t>
  </si>
  <si>
    <t>стоимость постоянных затрат в час при работе в одну смену</t>
  </si>
  <si>
    <t>стоимость постоянных затрат в час при работе в две смены</t>
  </si>
  <si>
    <t>стоимость постоянных затрат в час при работе в три смены</t>
  </si>
  <si>
    <t>наценка на 1 м.кв. 1 смена</t>
  </si>
  <si>
    <t>наценка на 1 м.кв. 2 смены</t>
  </si>
  <si>
    <t>наценка на 1 м.кв. 3 смены</t>
  </si>
  <si>
    <t>Итого себестоимость, при работе в одну смену</t>
  </si>
  <si>
    <t>Итого себестоимость, при работе в 2 смены</t>
  </si>
  <si>
    <t>Итого себестоимость, при работе в 3 смены</t>
  </si>
  <si>
    <t>реальная скорость в час</t>
  </si>
  <si>
    <t>Себестоимость краски и ламп на м2</t>
  </si>
  <si>
    <t>курс $ +2%</t>
  </si>
  <si>
    <t>Indoor Signage</t>
  </si>
  <si>
    <t>Indoor Signage Plus</t>
  </si>
  <si>
    <t>Таблица по УФ печати</t>
  </si>
  <si>
    <t>стоимость потерь белой краски</t>
  </si>
  <si>
    <t>Скорость печати заявленная</t>
  </si>
  <si>
    <t xml:space="preserve"> реальный объем в 1 смену</t>
  </si>
  <si>
    <t>реальный объем в 2 смены</t>
  </si>
  <si>
    <t>реальный объем в 3 смены</t>
  </si>
  <si>
    <t>Данные при печати большой ширины (прибл. 2-2,4м)</t>
  </si>
  <si>
    <t>Данные при печати малой ширины (прибл. 1 -1,2м)</t>
  </si>
  <si>
    <t>Основной режим печатит печатаем "Пятерочку", на плотных заливках могут полосы</t>
  </si>
  <si>
    <t>Запредельное качество, печать образцов и т.п.</t>
  </si>
  <si>
    <t>Печать на непрозрачных материалах (без белого) в макс качестве, мелкие детали</t>
  </si>
  <si>
    <t>Один из основных режимов, улучшеное качество, печатаем Перек, темные заливки без полос</t>
  </si>
  <si>
    <t>Грифельные доски, банеры интерьер, среднее качество</t>
  </si>
  <si>
    <t>Уличные банеры, но с неплотной заливкой</t>
  </si>
  <si>
    <t>Печать напросвет (без белого) на белом оргстекле, пэт, беклит стандартна заливка</t>
  </si>
  <si>
    <t>Печать напросвет (без белого) на белом оргстекле, пэт, беклит плотная заливка, макс сочность</t>
  </si>
  <si>
    <t>Баннер улица</t>
  </si>
  <si>
    <t>Пвх, баннер интерьер</t>
  </si>
  <si>
    <t>Пвх, жесткие матеиалы</t>
  </si>
  <si>
    <t>Беклит, пэт, оргстекло</t>
  </si>
  <si>
    <t>Печать на прозрачном материале (с белым цветом), например мы печатали "Миллер"</t>
  </si>
  <si>
    <t>Пэт, прозр оргстекло</t>
  </si>
  <si>
    <t>Образцы</t>
  </si>
  <si>
    <t>Основные материалы</t>
  </si>
  <si>
    <r>
      <t> </t>
    </r>
    <r>
      <rPr>
        <b/>
        <sz val="10"/>
        <color rgb="FF000000"/>
        <rFont val="Courier New"/>
        <family val="3"/>
        <charset val="204"/>
      </rPr>
      <t> ПВХ 5 мм</t>
    </r>
  </si>
  <si>
    <r>
      <t>  </t>
    </r>
    <r>
      <rPr>
        <b/>
        <sz val="10"/>
        <color rgb="FF000000"/>
        <rFont val="Courier New"/>
        <family val="3"/>
        <charset val="204"/>
      </rPr>
      <t>ПВХ 10 мм</t>
    </r>
  </si>
  <si>
    <r>
      <t>  </t>
    </r>
    <r>
      <rPr>
        <b/>
        <sz val="10"/>
        <color rgb="FF000000"/>
        <rFont val="Courier New"/>
        <family val="3"/>
        <charset val="204"/>
      </rPr>
      <t>Пенокартон 5 мм</t>
    </r>
  </si>
  <si>
    <r>
      <t>  </t>
    </r>
    <r>
      <rPr>
        <b/>
        <sz val="10"/>
        <color rgb="FF000000"/>
        <rFont val="Courier New"/>
        <family val="3"/>
        <charset val="204"/>
      </rPr>
      <t>Пенакартон 10 мм</t>
    </r>
  </si>
  <si>
    <r>
      <t>  </t>
    </r>
    <r>
      <rPr>
        <b/>
        <sz val="10"/>
        <color rgb="FF000000"/>
        <rFont val="Courier New"/>
        <family val="3"/>
        <charset val="204"/>
      </rPr>
      <t>ПЭТ 0,75 мм</t>
    </r>
  </si>
  <si>
    <r>
      <t> </t>
    </r>
    <r>
      <rPr>
        <b/>
        <sz val="10"/>
        <color rgb="FF000000"/>
        <rFont val="Courier New"/>
        <family val="3"/>
        <charset val="204"/>
      </rPr>
      <t> ПЭТ 1 мм</t>
    </r>
  </si>
  <si>
    <r>
      <t>  </t>
    </r>
    <r>
      <rPr>
        <b/>
        <sz val="10"/>
        <color rgb="FF000000"/>
        <rFont val="Courier New"/>
        <family val="3"/>
        <charset val="204"/>
      </rPr>
      <t>Самоклеющаяся пленка Orajet</t>
    </r>
  </si>
  <si>
    <r>
      <t> </t>
    </r>
    <r>
      <rPr>
        <b/>
        <sz val="10"/>
        <color rgb="FF000000"/>
        <rFont val="Courier New"/>
        <family val="3"/>
        <charset val="204"/>
      </rPr>
      <t> Самокл. пленка с черным клеевым слоем</t>
    </r>
    <r>
      <rPr>
        <sz val="10"/>
        <color rgb="FF000000"/>
        <rFont val="Courier New"/>
        <family val="3"/>
        <charset val="204"/>
      </rPr>
      <t> </t>
    </r>
  </si>
  <si>
    <t>  Беклит</t>
  </si>
  <si>
    <r>
      <t>  </t>
    </r>
    <r>
      <rPr>
        <b/>
        <sz val="10"/>
        <color rgb="FF000000"/>
        <rFont val="Courier New"/>
        <family val="3"/>
        <charset val="204"/>
      </rPr>
      <t>Холст натуральный</t>
    </r>
  </si>
  <si>
    <r>
      <t>  </t>
    </r>
    <r>
      <rPr>
        <b/>
        <sz val="10"/>
        <color rgb="FF000000"/>
        <rFont val="Courier New"/>
        <family val="3"/>
        <charset val="204"/>
      </rPr>
      <t>Холст искусственный</t>
    </r>
  </si>
  <si>
    <t>Накрутка</t>
  </si>
  <si>
    <t>Пояснения</t>
  </si>
  <si>
    <t>Материал</t>
  </si>
  <si>
    <t>Цена материала</t>
  </si>
  <si>
    <t>Гарантированный режим</t>
  </si>
  <si>
    <t>Себестоимость с материалом</t>
  </si>
  <si>
    <t>Накрутка на материал</t>
  </si>
  <si>
    <r>
      <t>  </t>
    </r>
    <r>
      <rPr>
        <b/>
        <sz val="10"/>
        <color rgb="FF000000"/>
        <rFont val="Courier New"/>
        <family val="3"/>
        <charset val="204"/>
      </rPr>
      <t>Самокл.транслюцентная пленка 8100</t>
    </r>
  </si>
  <si>
    <t>Основной режим печати печатаем "Пятерочку", на плотных заливках могут полосы</t>
  </si>
  <si>
    <t>добавить 40 руб к прайсу</t>
  </si>
  <si>
    <t>добавить 130 руб к прайсу</t>
  </si>
  <si>
    <t>это прайс на сайте</t>
  </si>
  <si>
    <t>Пвх, жесткие материалы</t>
  </si>
  <si>
    <t>добавить 370 руб к прайсу</t>
  </si>
  <si>
    <t>добавить 265 руб к прайсу</t>
  </si>
  <si>
    <t>добавить 155 руб к прайсу</t>
  </si>
  <si>
    <t>Добавки</t>
  </si>
  <si>
    <t>это низкое качество, можно для жестких материалов на 40 руб ниже прайса</t>
  </si>
  <si>
    <t>это низкое качество, можно для жестких материалов на 100 руб ниже прайса</t>
  </si>
  <si>
    <t xml:space="preserve">  ПВХ 4 мм</t>
  </si>
  <si>
    <t xml:space="preserve">  ПВХ 3 мм</t>
  </si>
  <si>
    <t xml:space="preserve">  ПВХ 2 мм</t>
  </si>
  <si>
    <t xml:space="preserve"> Композит 3мм (стенка 0,28мм)</t>
  </si>
  <si>
    <t>Акрил 3мм</t>
  </si>
  <si>
    <t>Акрил 2мм</t>
  </si>
  <si>
    <t>Печать на "своих" материалах</t>
  </si>
  <si>
    <t>-</t>
  </si>
  <si>
    <t>Один из основных режимов, нормальное качество, печатаем Перек, слегка видны полосы</t>
  </si>
  <si>
    <t>Печать на непрозрачных материалах (без белого) в макс качестве, мелкие детали, почти не видно полос</t>
  </si>
  <si>
    <t>Печать напросвет (без белого) на белом оргстекле, пэт, беклит стандартна заливка, надо цветопробу, некоторым не нравится, говорят блекловато, но не всегда</t>
  </si>
  <si>
    <t>Желтым отмечены режимы, на которых у нас прайс на сайте. Но на сайте прайс ниже, т.к. материалы наши, то накрутка меньше</t>
  </si>
  <si>
    <r>
      <t> </t>
    </r>
    <r>
      <rPr>
        <b/>
        <sz val="10"/>
        <color rgb="FF000000"/>
        <rFont val="Times New Roman"/>
        <family val="1"/>
        <charset val="204"/>
      </rPr>
      <t> ПВХ 5 мм</t>
    </r>
  </si>
  <si>
    <r>
      <t>  </t>
    </r>
    <r>
      <rPr>
        <b/>
        <sz val="10"/>
        <color rgb="FF000000"/>
        <rFont val="Times New Roman"/>
        <family val="1"/>
        <charset val="204"/>
      </rPr>
      <t>ПВХ 10 мм</t>
    </r>
  </si>
  <si>
    <r>
      <t>  </t>
    </r>
    <r>
      <rPr>
        <b/>
        <sz val="10"/>
        <color rgb="FF000000"/>
        <rFont val="Times New Roman"/>
        <family val="1"/>
        <charset val="204"/>
      </rPr>
      <t>Пенокартон 5 мм</t>
    </r>
  </si>
  <si>
    <r>
      <t>  </t>
    </r>
    <r>
      <rPr>
        <b/>
        <sz val="10"/>
        <color rgb="FF000000"/>
        <rFont val="Times New Roman"/>
        <family val="1"/>
        <charset val="204"/>
      </rPr>
      <t>Пенакартон 10 мм</t>
    </r>
  </si>
  <si>
    <r>
      <t>  </t>
    </r>
    <r>
      <rPr>
        <b/>
        <sz val="10"/>
        <color rgb="FF000000"/>
        <rFont val="Times New Roman"/>
        <family val="1"/>
        <charset val="204"/>
      </rPr>
      <t>ПЭТ 0,75 мм</t>
    </r>
  </si>
  <si>
    <r>
      <t> </t>
    </r>
    <r>
      <rPr>
        <b/>
        <sz val="10"/>
        <color rgb="FF000000"/>
        <rFont val="Times New Roman"/>
        <family val="1"/>
        <charset val="204"/>
      </rPr>
      <t> ПЭТ 1 мм</t>
    </r>
  </si>
  <si>
    <r>
      <t>  </t>
    </r>
    <r>
      <rPr>
        <b/>
        <sz val="10"/>
        <color rgb="FF000000"/>
        <rFont val="Times New Roman"/>
        <family val="1"/>
        <charset val="204"/>
      </rPr>
      <t>Самоклеющаяся пленка Orajet</t>
    </r>
  </si>
  <si>
    <r>
      <t> </t>
    </r>
    <r>
      <rPr>
        <b/>
        <sz val="10"/>
        <color rgb="FF000000"/>
        <rFont val="Times New Roman"/>
        <family val="1"/>
        <charset val="204"/>
      </rPr>
      <t> Самокл. пленка с черным клеевым слоем</t>
    </r>
    <r>
      <rPr>
        <sz val="10"/>
        <color rgb="FF000000"/>
        <rFont val="Times New Roman"/>
        <family val="1"/>
        <charset val="204"/>
      </rPr>
      <t> </t>
    </r>
  </si>
  <si>
    <r>
      <t>  </t>
    </r>
    <r>
      <rPr>
        <b/>
        <sz val="10"/>
        <color rgb="FF000000"/>
        <rFont val="Times New Roman"/>
        <family val="1"/>
        <charset val="204"/>
      </rPr>
      <t>Самокл.транслюцентная пленка 8100</t>
    </r>
  </si>
  <si>
    <r>
      <t>  </t>
    </r>
    <r>
      <rPr>
        <b/>
        <sz val="10"/>
        <color rgb="FF000000"/>
        <rFont val="Times New Roman"/>
        <family val="1"/>
        <charset val="204"/>
      </rPr>
      <t>Холст натуральный</t>
    </r>
  </si>
  <si>
    <r>
      <t>  </t>
    </r>
    <r>
      <rPr>
        <b/>
        <sz val="10"/>
        <color rgb="FF000000"/>
        <rFont val="Times New Roman"/>
        <family val="1"/>
        <charset val="204"/>
      </rPr>
      <t>Холст искусственный</t>
    </r>
  </si>
  <si>
    <t>Материалы/режим</t>
  </si>
  <si>
    <t>На "своих" 180%</t>
  </si>
  <si>
    <t xml:space="preserve">  Пвх 8 мм</t>
  </si>
  <si>
    <t>SMART-X 10мм</t>
  </si>
  <si>
    <t>Аналог Smart-X 10мм Россия</t>
  </si>
  <si>
    <t>ПВХ 2 мм</t>
  </si>
  <si>
    <t>ПВХ 3 мм</t>
  </si>
  <si>
    <t>ПВХ 4 мм</t>
  </si>
  <si>
    <t>ПВХ 5 мм</t>
  </si>
  <si>
    <t>ПВХ 8 мм</t>
  </si>
  <si>
    <t>ПВХ 10 мм</t>
  </si>
  <si>
    <t>Композит 3мм (стенка 0,28мм)</t>
  </si>
  <si>
    <t>Пенокартон 5 мм</t>
  </si>
  <si>
    <t>Пенакартон 10 мм</t>
  </si>
  <si>
    <t>ПЭТ 0,75 мм</t>
  </si>
  <si>
    <t>ПЭТ 1 мм</t>
  </si>
  <si>
    <t>Самоклеющаяся пленка Orajet</t>
  </si>
  <si>
    <t>Самокл. пленка с черным клеевым слоем </t>
  </si>
  <si>
    <t>Самокл.транслюцентная пленка 8100</t>
  </si>
  <si>
    <t>Беклит</t>
  </si>
  <si>
    <t>Холст натуральный</t>
  </si>
  <si>
    <t>Холст искусственный</t>
  </si>
  <si>
    <t>Компания Заказчик, № Заказа:</t>
  </si>
  <si>
    <t>Срок сдачи:</t>
  </si>
  <si>
    <t>Стоимость всех работ по ТЗ:</t>
  </si>
  <si>
    <t>Менеджер (имя, фамилия, тел:)</t>
  </si>
  <si>
    <t>Менеждер:</t>
  </si>
  <si>
    <t>Конструктор:</t>
  </si>
  <si>
    <t>Представитель на объекте (имя, тел.)</t>
  </si>
  <si>
    <t>Секретарь ТО:</t>
  </si>
  <si>
    <t>Дизайнер:</t>
  </si>
  <si>
    <t>Инженерная служба объекта (имя, тел.)</t>
  </si>
  <si>
    <t>Объект:</t>
  </si>
  <si>
    <t>Отв. пр-во:</t>
  </si>
  <si>
    <t>Время работ на объекте (день/ночь, др.):</t>
  </si>
  <si>
    <t>Адрес монтажа/отгрузки:</t>
  </si>
  <si>
    <t xml:space="preserve">Техническое задание №   </t>
  </si>
  <si>
    <t>Кратко состав работ:</t>
  </si>
  <si>
    <t>Этапы работ</t>
  </si>
  <si>
    <t>Да / Нет</t>
  </si>
  <si>
    <t>Надо дней</t>
  </si>
  <si>
    <t>Примечание</t>
  </si>
  <si>
    <t>Бухгалтерия</t>
  </si>
  <si>
    <t>Фотоотчет</t>
  </si>
  <si>
    <t>Акт</t>
  </si>
  <si>
    <t>Монтаж/отгрузка</t>
  </si>
  <si>
    <t>Спецтехника, согласование работ</t>
  </si>
  <si>
    <t>Сборочный участок</t>
  </si>
  <si>
    <t>Печать, аппликация, ламинация</t>
  </si>
  <si>
    <t>Сварочный участок</t>
  </si>
  <si>
    <t>ФГС/Лазер раскрой</t>
  </si>
  <si>
    <t>Наличие материалов</t>
  </si>
  <si>
    <t>Конструкторская документация</t>
  </si>
  <si>
    <t>Дизайн</t>
  </si>
  <si>
    <t>Исходники</t>
  </si>
  <si>
    <t>Расчет</t>
  </si>
  <si>
    <t>Экспертиза</t>
  </si>
  <si>
    <t>Монтаж (да/нет):</t>
  </si>
  <si>
    <t>Превью (макет):</t>
  </si>
  <si>
    <t>Изделия (конструкции)</t>
  </si>
  <si>
    <t>К-во</t>
  </si>
  <si>
    <r>
      <rPr>
        <b/>
        <sz val="12"/>
        <rFont val="Calibri"/>
        <family val="2"/>
        <charset val="204"/>
        <scheme val="minor"/>
      </rPr>
      <t>Ш</t>
    </r>
    <r>
      <rPr>
        <sz val="12"/>
        <rFont val="Calibri"/>
        <family val="2"/>
        <charset val="204"/>
        <scheme val="minor"/>
      </rPr>
      <t xml:space="preserve"> (мм)</t>
    </r>
  </si>
  <si>
    <r>
      <rPr>
        <b/>
        <sz val="12"/>
        <rFont val="Calibri"/>
        <family val="2"/>
        <charset val="204"/>
        <scheme val="minor"/>
      </rPr>
      <t xml:space="preserve">В </t>
    </r>
    <r>
      <rPr>
        <sz val="12"/>
        <rFont val="Calibri"/>
        <family val="2"/>
        <charset val="204"/>
        <scheme val="minor"/>
      </rPr>
      <t>(мм)</t>
    </r>
  </si>
  <si>
    <r>
      <rPr>
        <b/>
        <sz val="12"/>
        <rFont val="Calibri"/>
        <family val="2"/>
        <charset val="204"/>
        <scheme val="minor"/>
      </rPr>
      <t>Г</t>
    </r>
    <r>
      <rPr>
        <sz val="12"/>
        <rFont val="Calibri"/>
        <family val="2"/>
        <charset val="204"/>
        <scheme val="minor"/>
      </rPr>
      <t xml:space="preserve"> (мм)</t>
    </r>
  </si>
  <si>
    <r>
      <t xml:space="preserve">Вид подсветки </t>
    </r>
    <r>
      <rPr>
        <sz val="12"/>
        <rFont val="Calibri"/>
        <family val="2"/>
        <charset val="204"/>
        <scheme val="minor"/>
      </rPr>
      <t>(лицо, боковина, контражур, др.)</t>
    </r>
  </si>
  <si>
    <r>
      <t xml:space="preserve">Легкая рама </t>
    </r>
    <r>
      <rPr>
        <sz val="12"/>
        <rFont val="Calibri"/>
        <family val="2"/>
        <charset val="204"/>
        <scheme val="minor"/>
      </rPr>
      <t>(цвет по Ral)</t>
    </r>
  </si>
  <si>
    <t>Лицевая поверхность</t>
  </si>
  <si>
    <t>Боковая поверхность</t>
  </si>
  <si>
    <t>Задник</t>
  </si>
  <si>
    <t>Монтаж</t>
  </si>
  <si>
    <r>
      <t xml:space="preserve">Электровывод на изделии </t>
    </r>
    <r>
      <rPr>
        <sz val="10"/>
        <rFont val="Calibri"/>
        <family val="2"/>
        <charset val="204"/>
        <scheme val="minor"/>
      </rPr>
      <t>(верх,низ право, лево, длина вывода)</t>
    </r>
  </si>
  <si>
    <t>Стоимость изготовлениия</t>
  </si>
  <si>
    <t>Стоимость монтажа</t>
  </si>
  <si>
    <t>Материал:</t>
  </si>
  <si>
    <t>Относ:</t>
  </si>
  <si>
    <t>В-Н-П-Л</t>
  </si>
  <si>
    <t>Цвет:</t>
  </si>
  <si>
    <t>Крепеж</t>
  </si>
  <si>
    <t>Длина</t>
  </si>
  <si>
    <t>файл:</t>
  </si>
  <si>
    <t>Изделия (печать)</t>
  </si>
  <si>
    <t>итого:</t>
  </si>
  <si>
    <r>
      <t>Упаковка при отгрузке</t>
    </r>
    <r>
      <rPr>
        <sz val="12"/>
        <rFont val="Calibri"/>
        <family val="2"/>
        <charset val="204"/>
        <scheme val="minor"/>
      </rPr>
      <t xml:space="preserve"> (стрейч, картон, обрешетка, пуз. пленка, палета, др):</t>
    </r>
  </si>
  <si>
    <t>Др. подробности и примечания к заказу:</t>
  </si>
  <si>
    <t>S,общ</t>
  </si>
  <si>
    <t>Принтер</t>
  </si>
  <si>
    <t>Режим</t>
  </si>
  <si>
    <t>Обработка</t>
  </si>
  <si>
    <t>Принтеры</t>
  </si>
  <si>
    <t>Roland</t>
  </si>
  <si>
    <t>UV HP</t>
  </si>
  <si>
    <t>Maxima</t>
  </si>
  <si>
    <t>360 dpi</t>
  </si>
  <si>
    <t>720 dpi</t>
  </si>
  <si>
    <t>1440 dpi</t>
  </si>
  <si>
    <t>Разрешение Roland</t>
  </si>
  <si>
    <t>Режимы HP</t>
  </si>
  <si>
    <t>Режимы Maxima</t>
  </si>
  <si>
    <t>Доп. информация</t>
  </si>
  <si>
    <t>Виды обработки</t>
  </si>
  <si>
    <t>Ламинация</t>
  </si>
  <si>
    <t>Ламинация, обрезка</t>
  </si>
  <si>
    <t>Обрезка по контуру</t>
  </si>
  <si>
    <t>Люверсы ч/з 30</t>
  </si>
  <si>
    <t>Люверсы ч/з 50</t>
  </si>
  <si>
    <t>Карманы</t>
  </si>
  <si>
    <t>Поля, мм</t>
  </si>
  <si>
    <t>540 dpi</t>
  </si>
  <si>
    <t>вид подсветки</t>
  </si>
  <si>
    <t>материалы для UV</t>
  </si>
  <si>
    <t>материалы для maxima</t>
  </si>
  <si>
    <t>Баннер литой, 440 г/м</t>
  </si>
  <si>
    <t>Сетка строительная 260 г/м</t>
  </si>
  <si>
    <t>Самоклеящаяся пленка Orajet </t>
  </si>
  <si>
    <t>Бумага VI Skylight 170g</t>
  </si>
  <si>
    <t>материалы для Roland</t>
  </si>
  <si>
    <t>Сложный контур</t>
  </si>
  <si>
    <t>360 dpi 4прохода</t>
  </si>
  <si>
    <t>540 dpi 8 проходов</t>
  </si>
  <si>
    <t>720 dpi 16 проходов</t>
  </si>
  <si>
    <t>обработка Roland</t>
  </si>
  <si>
    <t>Накатка на ПВХ</t>
  </si>
  <si>
    <t>обработка UV</t>
  </si>
  <si>
    <t>обработка maxima</t>
  </si>
  <si>
    <t>вид ламинации</t>
  </si>
  <si>
    <t>Матовая</t>
  </si>
  <si>
    <t>Глянцевая</t>
  </si>
  <si>
    <t>Нет</t>
  </si>
  <si>
    <t>Лицо</t>
  </si>
  <si>
    <t>Контражур</t>
  </si>
  <si>
    <t>Лицо, бок</t>
  </si>
  <si>
    <t>Лицо, бок, контражур</t>
  </si>
  <si>
    <t>Поля</t>
  </si>
  <si>
    <t>Менеджеры</t>
  </si>
  <si>
    <t>Гамаюнова Мария Александровна</t>
  </si>
  <si>
    <t>Топоров Эдуард Витальевич</t>
  </si>
  <si>
    <t>Микуло Виктор Дмитриевич</t>
  </si>
  <si>
    <t>Носиков Денис Анатольевич</t>
  </si>
  <si>
    <t>Корховой Александр Александрович</t>
  </si>
  <si>
    <t>Момотова Екатерина Валентиновна</t>
  </si>
  <si>
    <t>Дешевой Александр Анатольевич</t>
  </si>
  <si>
    <t>Конструкторы</t>
  </si>
  <si>
    <t>Дизайнеры</t>
  </si>
  <si>
    <t>Макаренко Павел Викторович</t>
  </si>
  <si>
    <t>Тимохин Владислав Сергеевич</t>
  </si>
  <si>
    <t>Максимов Кирилл Андреевич</t>
  </si>
  <si>
    <t>Закурдаев Алексей Сергеевич</t>
  </si>
  <si>
    <t>Секретарь ТО</t>
  </si>
  <si>
    <t>Иванова Ирина Михаловна</t>
  </si>
  <si>
    <t>Бобровская Ксения Михайловна</t>
  </si>
  <si>
    <t>Ответственный за производство</t>
  </si>
  <si>
    <t>Замотаев Александр Юрьевич</t>
  </si>
  <si>
    <t>Новиков Дмитрий Сергеевич</t>
  </si>
  <si>
    <t>Балюк Антон</t>
  </si>
  <si>
    <t>Режимы для UV печати</t>
  </si>
  <si>
    <t>нет данных</t>
  </si>
  <si>
    <t>Выписано (дата):</t>
  </si>
  <si>
    <t>Доп. Инф.:</t>
  </si>
  <si>
    <t>Бланк 15.01.19</t>
  </si>
  <si>
    <t>указано в доп.инф.</t>
  </si>
  <si>
    <t>Вывеска</t>
  </si>
  <si>
    <t>20мм</t>
  </si>
  <si>
    <t>п-н</t>
  </si>
  <si>
    <t>3м</t>
  </si>
  <si>
    <t>Плакат</t>
  </si>
  <si>
    <t>Бойков Дмитрий Сергеевич</t>
  </si>
  <si>
    <t>Да</t>
  </si>
  <si>
    <t>РА "Вывески и печать"</t>
  </si>
  <si>
    <t>ПВХ 3мм</t>
  </si>
  <si>
    <t>641-071</t>
  </si>
  <si>
    <t>Дист.держ. 20мм</t>
  </si>
  <si>
    <t>Вывеска_франция.cdr</t>
  </si>
  <si>
    <t>Консоль двухсторонняя</t>
  </si>
  <si>
    <t>акрил</t>
  </si>
  <si>
    <t>Алюминий</t>
  </si>
  <si>
    <t>250мм</t>
  </si>
  <si>
    <t>дюбели</t>
  </si>
  <si>
    <t>через ногу</t>
  </si>
  <si>
    <t>1м</t>
  </si>
  <si>
    <t>Консоль_франция.cdr</t>
  </si>
  <si>
    <t>Плакат_1000_500_бумага.cdr</t>
  </si>
  <si>
    <t>Беклит_600_800.tif</t>
  </si>
  <si>
    <t>Фрезерная резка</t>
  </si>
  <si>
    <t>8500-065</t>
  </si>
  <si>
    <t>641-71</t>
  </si>
  <si>
    <t>Пвх 8мм</t>
  </si>
  <si>
    <t>Иванов Павел</t>
  </si>
  <si>
    <t>Петров Николай Петрович</t>
  </si>
  <si>
    <t>Николаев Петр Петрович</t>
  </si>
  <si>
    <t>ночь с 00-00 до 7-00</t>
  </si>
  <si>
    <t>Беклит в стрейч замотать по-отдельности каждый</t>
  </si>
  <si>
    <t>Москва, Миклухо-Макфлая, 25</t>
  </si>
  <si>
    <t>Менеджер</t>
  </si>
  <si>
    <t>Изделие</t>
  </si>
  <si>
    <t>Филиал</t>
  </si>
  <si>
    <t>Объект</t>
  </si>
  <si>
    <t>Адрес</t>
  </si>
  <si>
    <t>Срок сдачи</t>
  </si>
  <si>
    <t>Идентификатор заказа</t>
  </si>
  <si>
    <t>Кратко состав работ</t>
  </si>
  <si>
    <t>Клиент</t>
  </si>
  <si>
    <t>Стоимость клиенту</t>
  </si>
  <si>
    <t>Дизайнер</t>
  </si>
  <si>
    <t>Отв. Производство/бригадир</t>
  </si>
  <si>
    <t>Конструктор</t>
  </si>
  <si>
    <t>ОТК</t>
  </si>
  <si>
    <t>Надо времени в днях / Бухгалтерия</t>
  </si>
  <si>
    <t>Надо времени в днях / Фотоотчет</t>
  </si>
  <si>
    <t>Надо времени в днях / Акт</t>
  </si>
  <si>
    <t>Надо времени в днях / Монтаж/отгрузка</t>
  </si>
  <si>
    <t>Надо времени в днях / Спецтехника, согласование работ</t>
  </si>
  <si>
    <t>Надо времени в днях / Сборочный участок</t>
  </si>
  <si>
    <t>Надо времени в днях / Печать, аппликация, ламинация</t>
  </si>
  <si>
    <t>Надо времени в днях / Сварочный участок</t>
  </si>
  <si>
    <t>Надо времени в днях / ФГС/Лазер раскрой</t>
  </si>
  <si>
    <t>Надо времени в днях / Наличие материалов</t>
  </si>
  <si>
    <t>Надо времени в днях / Конструкторская документация</t>
  </si>
  <si>
    <t>Надо времени в днях / Дизайн</t>
  </si>
  <si>
    <t>Надо времени в днях / Исходники</t>
  </si>
  <si>
    <t>Надо времени в днях / Расчет</t>
  </si>
  <si>
    <t>Надо времени в днях / Экспертиза</t>
  </si>
  <si>
    <t>ОТК:</t>
  </si>
  <si>
    <t>Базовая цена</t>
  </si>
  <si>
    <t>Цена работы (сделка)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</si>
</sst>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#,##0.00\ &quot;₽&quot;"/>
    <numFmt numFmtId="166" formatCode="[$$-409]#,##0.00"/>
    <numFmt numFmtId="167" formatCode="0.0"/>
    <numFmt numFmtId="168" formatCode="#,##0.00&quot;р.&quot;"/>
    <numFmt numFmtId="169" formatCode="_-* #,##0\ _₽_-;\-* #,##0\ _₽_-;_-* &quot;-&quot;??\ _₽_-;_-@_-"/>
    <numFmt numFmtId="170" formatCode="\+\7&quot; &quot;\(#\)&quot; &quot;000\-00\-00"/>
  </numFmts>
  <fonts count="3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Courier New"/>
      <family val="3"/>
      <charset val="204"/>
    </font>
    <font>
      <b/>
      <sz val="10"/>
      <color rgb="FF000000"/>
      <name val="Courier New"/>
      <family val="3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2"/>
      <color theme="4" tint="-0.249977111117893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u/>
      <sz val="11"/>
      <color rgb="FFFF000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theme="0" tint="-0.34998626667073579"/>
      <name val="Calibri"/>
      <family val="2"/>
      <charset val="204"/>
      <scheme val="minor"/>
    </font>
    <font>
      <sz val="11"/>
      <color theme="0" tint="-0.34998626667073579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6"/>
      </top>
      <bottom style="medium">
        <color theme="6"/>
      </bottom>
      <diagonal/>
    </border>
    <border>
      <left/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indexed="64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 style="medium">
        <color theme="6"/>
      </right>
      <top style="medium">
        <color theme="6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6"/>
      </left>
      <right style="medium">
        <color theme="6"/>
      </right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 style="medium">
        <color theme="6"/>
      </left>
      <right style="medium">
        <color theme="6"/>
      </right>
      <top/>
      <bottom style="medium">
        <color theme="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6"/>
      </top>
      <bottom/>
      <diagonal/>
    </border>
    <border>
      <left style="medium">
        <color theme="6"/>
      </left>
      <right/>
      <top style="medium">
        <color theme="6"/>
      </top>
      <bottom style="medium">
        <color theme="6"/>
      </bottom>
      <diagonal/>
    </border>
    <border>
      <left style="medium">
        <color theme="6"/>
      </left>
      <right/>
      <top style="medium">
        <color theme="6"/>
      </top>
      <bottom/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medium">
        <color theme="6"/>
      </top>
      <bottom/>
      <diagonal/>
    </border>
    <border>
      <left style="medium">
        <color theme="6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6"/>
      </left>
      <right style="thin">
        <color theme="0" tint="-0.34998626667073579"/>
      </right>
      <top style="thin">
        <color theme="0" tint="-0.34998626667073579"/>
      </top>
      <bottom style="medium">
        <color theme="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6"/>
      </bottom>
      <diagonal/>
    </border>
    <border>
      <left/>
      <right style="thin">
        <color theme="0" tint="-0.34998626667073579"/>
      </right>
      <top/>
      <bottom style="medium">
        <color theme="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6"/>
      </bottom>
      <diagonal/>
    </border>
    <border>
      <left/>
      <right/>
      <top style="thin">
        <color theme="0" tint="-0.34998626667073579"/>
      </top>
      <bottom style="medium">
        <color theme="6"/>
      </bottom>
      <diagonal/>
    </border>
    <border>
      <left/>
      <right style="medium">
        <color theme="6"/>
      </right>
      <top style="thin">
        <color theme="0" tint="-0.34998626667073579"/>
      </top>
      <bottom style="medium">
        <color theme="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6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6"/>
      </left>
      <right/>
      <top style="medium">
        <color indexed="64"/>
      </top>
      <bottom style="medium">
        <color theme="6"/>
      </bottom>
      <diagonal/>
    </border>
    <border>
      <left/>
      <right style="thin">
        <color theme="6"/>
      </right>
      <top style="medium">
        <color indexed="64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medium">
        <color indexed="64"/>
      </top>
      <bottom style="medium">
        <color theme="6"/>
      </bottom>
      <diagonal/>
    </border>
    <border>
      <left style="thin">
        <color theme="6"/>
      </left>
      <right/>
      <top style="medium">
        <color indexed="64"/>
      </top>
      <bottom style="medium">
        <color theme="6"/>
      </bottom>
      <diagonal/>
    </border>
    <border>
      <left/>
      <right style="medium">
        <color theme="6"/>
      </right>
      <top style="medium">
        <color indexed="64"/>
      </top>
      <bottom style="medium">
        <color theme="6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6"/>
      </top>
      <bottom/>
      <diagonal/>
    </border>
    <border>
      <left style="thin">
        <color theme="0" tint="-0.34998626667073579"/>
      </left>
      <right/>
      <top style="medium">
        <color theme="6"/>
      </top>
      <bottom style="thin">
        <color theme="0" tint="-0.34998626667073579"/>
      </bottom>
      <diagonal/>
    </border>
    <border>
      <left/>
      <right/>
      <top style="medium">
        <color theme="6"/>
      </top>
      <bottom style="thin">
        <color theme="0" tint="-0.34998626667073579"/>
      </bottom>
      <diagonal/>
    </border>
    <border>
      <left/>
      <right style="medium">
        <color theme="6"/>
      </right>
      <top style="medium">
        <color theme="6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6"/>
      </top>
      <bottom/>
      <diagonal/>
    </border>
    <border>
      <left style="thin">
        <color theme="0" tint="-0.34998626667073579"/>
      </left>
      <right/>
      <top/>
      <bottom style="medium">
        <color theme="6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31">
    <xf numFmtId="0" fontId="0" fillId="0" borderId="0" xfId="0"/>
    <xf numFmtId="0" fontId="0" fillId="0" borderId="0" xfId="0" applyBorder="1"/>
    <xf numFmtId="0" fontId="2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/>
    <xf numFmtId="166" fontId="0" fillId="0" borderId="1" xfId="0" applyNumberFormat="1" applyBorder="1"/>
    <xf numFmtId="166" fontId="0" fillId="0" borderId="1" xfId="0" applyNumberFormat="1" applyFill="1" applyBorder="1"/>
    <xf numFmtId="165" fontId="0" fillId="0" borderId="1" xfId="0" applyNumberFormat="1" applyBorder="1"/>
    <xf numFmtId="0" fontId="0" fillId="3" borderId="1" xfId="0" applyFill="1" applyBorder="1"/>
    <xf numFmtId="166" fontId="0" fillId="3" borderId="1" xfId="0" applyNumberFormat="1" applyFill="1" applyBorder="1"/>
    <xf numFmtId="165" fontId="0" fillId="3" borderId="1" xfId="0" applyNumberFormat="1" applyFill="1" applyBorder="1"/>
    <xf numFmtId="0" fontId="0" fillId="4" borderId="1" xfId="0" applyFill="1" applyBorder="1"/>
    <xf numFmtId="166" fontId="0" fillId="4" borderId="1" xfId="0" applyNumberFormat="1" applyFill="1" applyBorder="1"/>
    <xf numFmtId="165" fontId="0" fillId="4" borderId="1" xfId="0" applyNumberFormat="1" applyFill="1" applyBorder="1"/>
    <xf numFmtId="0" fontId="0" fillId="4" borderId="0" xfId="0" applyFill="1" applyBorder="1"/>
    <xf numFmtId="164" fontId="0" fillId="0" borderId="0" xfId="1" applyFont="1"/>
    <xf numFmtId="0" fontId="0" fillId="0" borderId="4" xfId="0" applyBorder="1"/>
    <xf numFmtId="0" fontId="0" fillId="0" borderId="5" xfId="0" applyFill="1" applyBorder="1"/>
    <xf numFmtId="167" fontId="0" fillId="0" borderId="0" xfId="0" applyNumberFormat="1"/>
    <xf numFmtId="164" fontId="1" fillId="2" borderId="4" xfId="1" applyFont="1" applyFill="1" applyBorder="1" applyAlignment="1">
      <alignment horizontal="center" vertical="center" wrapText="1"/>
    </xf>
    <xf numFmtId="4" fontId="1" fillId="0" borderId="4" xfId="0" applyNumberFormat="1" applyFont="1" applyBorder="1"/>
    <xf numFmtId="0" fontId="0" fillId="2" borderId="4" xfId="0" applyFont="1" applyFill="1" applyBorder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4" xfId="0" applyFont="1" applyBorder="1"/>
    <xf numFmtId="166" fontId="0" fillId="0" borderId="4" xfId="0" applyNumberFormat="1" applyFont="1" applyBorder="1"/>
    <xf numFmtId="164" fontId="3" fillId="0" borderId="4" xfId="1" applyFont="1" applyBorder="1"/>
    <xf numFmtId="0" fontId="0" fillId="5" borderId="4" xfId="0" applyFont="1" applyFill="1" applyBorder="1"/>
    <xf numFmtId="166" fontId="0" fillId="5" borderId="4" xfId="0" applyNumberFormat="1" applyFont="1" applyFill="1" applyBorder="1"/>
    <xf numFmtId="164" fontId="3" fillId="5" borderId="4" xfId="1" applyFont="1" applyFill="1" applyBorder="1"/>
    <xf numFmtId="168" fontId="3" fillId="0" borderId="4" xfId="1" applyNumberFormat="1" applyFont="1" applyBorder="1"/>
    <xf numFmtId="168" fontId="3" fillId="5" borderId="4" xfId="1" applyNumberFormat="1" applyFont="1" applyFill="1" applyBorder="1"/>
    <xf numFmtId="0" fontId="1" fillId="0" borderId="0" xfId="0" applyFont="1"/>
    <xf numFmtId="4" fontId="1" fillId="5" borderId="4" xfId="0" applyNumberFormat="1" applyFont="1" applyFill="1" applyBorder="1"/>
    <xf numFmtId="0" fontId="0" fillId="3" borderId="4" xfId="0" applyFont="1" applyFill="1" applyBorder="1"/>
    <xf numFmtId="166" fontId="0" fillId="3" borderId="4" xfId="0" applyNumberFormat="1" applyFont="1" applyFill="1" applyBorder="1"/>
    <xf numFmtId="168" fontId="3" fillId="3" borderId="4" xfId="1" applyNumberFormat="1" applyFont="1" applyFill="1" applyBorder="1"/>
    <xf numFmtId="164" fontId="3" fillId="3" borderId="4" xfId="1" applyFont="1" applyFill="1" applyBorder="1"/>
    <xf numFmtId="4" fontId="1" fillId="3" borderId="4" xfId="0" applyNumberFormat="1" applyFont="1" applyFill="1" applyBorder="1"/>
    <xf numFmtId="0" fontId="0" fillId="0" borderId="6" xfId="0" applyFont="1" applyBorder="1"/>
    <xf numFmtId="0" fontId="0" fillId="5" borderId="6" xfId="0" applyFont="1" applyFill="1" applyBorder="1"/>
    <xf numFmtId="0" fontId="0" fillId="3" borderId="6" xfId="0" applyFont="1" applyFill="1" applyBorder="1"/>
    <xf numFmtId="4" fontId="1" fillId="0" borderId="7" xfId="0" applyNumberFormat="1" applyFont="1" applyBorder="1"/>
    <xf numFmtId="4" fontId="1" fillId="5" borderId="7" xfId="0" applyNumberFormat="1" applyFont="1" applyFill="1" applyBorder="1"/>
    <xf numFmtId="4" fontId="1" fillId="3" borderId="7" xfId="0" applyNumberFormat="1" applyFont="1" applyFill="1" applyBorder="1"/>
    <xf numFmtId="164" fontId="1" fillId="2" borderId="8" xfId="1" applyFont="1" applyFill="1" applyBorder="1" applyAlignment="1">
      <alignment horizontal="center" vertical="center" wrapText="1"/>
    </xf>
    <xf numFmtId="4" fontId="1" fillId="0" borderId="9" xfId="0" applyNumberFormat="1" applyFont="1" applyBorder="1"/>
    <xf numFmtId="4" fontId="1" fillId="5" borderId="10" xfId="0" applyNumberFormat="1" applyFont="1" applyFill="1" applyBorder="1"/>
    <xf numFmtId="4" fontId="1" fillId="0" borderId="10" xfId="0" applyNumberFormat="1" applyFont="1" applyBorder="1"/>
    <xf numFmtId="4" fontId="1" fillId="0" borderId="11" xfId="0" applyNumberFormat="1" applyFont="1" applyBorder="1"/>
    <xf numFmtId="4" fontId="4" fillId="3" borderId="10" xfId="0" applyNumberFormat="1" applyFont="1" applyFill="1" applyBorder="1"/>
    <xf numFmtId="164" fontId="1" fillId="2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4" fontId="1" fillId="3" borderId="10" xfId="0" applyNumberFormat="1" applyFont="1" applyFill="1" applyBorder="1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3" borderId="4" xfId="0" applyFill="1" applyBorder="1" applyAlignment="1">
      <alignment wrapText="1"/>
    </xf>
    <xf numFmtId="0" fontId="6" fillId="8" borderId="4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7" borderId="4" xfId="0" applyFont="1" applyFill="1" applyBorder="1" applyAlignment="1">
      <alignment horizontal="left" vertical="top" wrapText="1"/>
    </xf>
    <xf numFmtId="0" fontId="5" fillId="7" borderId="4" xfId="0" applyFont="1" applyFill="1" applyBorder="1" applyAlignment="1">
      <alignment horizontal="left" vertical="center" wrapText="1"/>
    </xf>
    <xf numFmtId="0" fontId="6" fillId="8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 wrapText="1"/>
    </xf>
    <xf numFmtId="9" fontId="0" fillId="0" borderId="4" xfId="2" applyFont="1" applyBorder="1" applyAlignment="1">
      <alignment horizontal="center" vertical="center" wrapText="1"/>
    </xf>
    <xf numFmtId="164" fontId="6" fillId="7" borderId="4" xfId="1" applyFont="1" applyFill="1" applyBorder="1" applyAlignment="1">
      <alignment horizontal="center" vertical="center" wrapText="1"/>
    </xf>
    <xf numFmtId="164" fontId="6" fillId="6" borderId="4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4" xfId="0" applyNumberFormat="1" applyFill="1" applyBorder="1" applyAlignment="1">
      <alignment vertical="center" wrapText="1"/>
    </xf>
    <xf numFmtId="164" fontId="6" fillId="8" borderId="4" xfId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4" xfId="0" applyFont="1" applyBorder="1"/>
    <xf numFmtId="0" fontId="8" fillId="8" borderId="4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7" borderId="4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horizontal="left" vertical="top" wrapText="1"/>
    </xf>
    <xf numFmtId="0" fontId="9" fillId="7" borderId="4" xfId="0" applyFont="1" applyFill="1" applyBorder="1" applyAlignment="1">
      <alignment horizontal="left" vertical="top" wrapText="1"/>
    </xf>
    <xf numFmtId="0" fontId="9" fillId="7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3" borderId="4" xfId="0" applyFont="1" applyFill="1" applyBorder="1"/>
    <xf numFmtId="164" fontId="0" fillId="0" borderId="4" xfId="0" applyNumberFormat="1" applyBorder="1"/>
    <xf numFmtId="0" fontId="0" fillId="0" borderId="13" xfId="0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top" wrapText="1"/>
    </xf>
    <xf numFmtId="0" fontId="0" fillId="0" borderId="0" xfId="0" applyFont="1" applyAlignment="1" applyProtection="1">
      <alignment vertical="center"/>
      <protection locked="0"/>
    </xf>
    <xf numFmtId="0" fontId="0" fillId="5" borderId="0" xfId="0" applyFont="1" applyFill="1" applyBorder="1" applyAlignment="1" applyProtection="1">
      <alignment vertical="center"/>
      <protection locked="0"/>
    </xf>
    <xf numFmtId="0" fontId="0" fillId="5" borderId="0" xfId="0" applyFont="1" applyFill="1" applyBorder="1" applyAlignment="1" applyProtection="1">
      <alignment horizontal="center" vertical="center"/>
      <protection locked="0"/>
    </xf>
    <xf numFmtId="0" fontId="24" fillId="10" borderId="25" xfId="0" applyNumberFormat="1" applyFont="1" applyFill="1" applyBorder="1" applyAlignment="1" applyProtection="1">
      <alignment horizontal="center" vertical="center" wrapText="1"/>
      <protection locked="0"/>
    </xf>
    <xf numFmtId="0" fontId="24" fillId="10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0" applyNumberFormat="1" applyFont="1" applyBorder="1" applyAlignment="1" applyProtection="1">
      <alignment horizontal="center" vertical="center"/>
      <protection locked="0"/>
    </xf>
    <xf numFmtId="49" fontId="16" fillId="5" borderId="4" xfId="0" applyNumberFormat="1" applyFont="1" applyFill="1" applyBorder="1" applyAlignment="1" applyProtection="1">
      <alignment vertical="center" wrapText="1"/>
      <protection locked="0"/>
    </xf>
    <xf numFmtId="165" fontId="16" fillId="5" borderId="4" xfId="0" applyNumberFormat="1" applyFont="1" applyFill="1" applyBorder="1" applyAlignment="1" applyProtection="1">
      <alignment vertical="center"/>
      <protection locked="0"/>
    </xf>
    <xf numFmtId="0" fontId="16" fillId="5" borderId="25" xfId="0" applyNumberFormat="1" applyFont="1" applyFill="1" applyBorder="1" applyAlignment="1" applyProtection="1">
      <alignment vertical="center" wrapText="1"/>
      <protection locked="0"/>
    </xf>
    <xf numFmtId="49" fontId="16" fillId="0" borderId="4" xfId="0" applyNumberFormat="1" applyFont="1" applyBorder="1" applyAlignment="1" applyProtection="1">
      <alignment vertical="center" wrapText="1"/>
      <protection locked="0"/>
    </xf>
    <xf numFmtId="165" fontId="16" fillId="0" borderId="4" xfId="0" applyNumberFormat="1" applyFont="1" applyBorder="1" applyAlignment="1" applyProtection="1">
      <alignment vertical="center"/>
      <protection locked="0"/>
    </xf>
    <xf numFmtId="0" fontId="16" fillId="0" borderId="25" xfId="0" applyNumberFormat="1" applyFont="1" applyBorder="1" applyAlignment="1" applyProtection="1">
      <alignment vertical="center" wrapText="1"/>
      <protection locked="0"/>
    </xf>
    <xf numFmtId="0" fontId="17" fillId="0" borderId="0" xfId="0" applyNumberFormat="1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7" fillId="0" borderId="0" xfId="0" applyNumberFormat="1" applyFont="1" applyBorder="1" applyAlignment="1" applyProtection="1">
      <alignment vertical="center" wrapText="1"/>
      <protection hidden="1"/>
    </xf>
    <xf numFmtId="0" fontId="0" fillId="0" borderId="0" xfId="0" applyProtection="1"/>
    <xf numFmtId="0" fontId="1" fillId="0" borderId="0" xfId="0" applyFont="1" applyProtection="1"/>
    <xf numFmtId="0" fontId="14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14" fillId="0" borderId="0" xfId="0" applyFont="1" applyFill="1" applyBorder="1" applyAlignment="1" applyProtection="1">
      <alignment horizontal="left" vertical="center" wrapText="1" indent="1"/>
    </xf>
    <xf numFmtId="0" fontId="29" fillId="0" borderId="0" xfId="0" applyFont="1" applyFill="1" applyBorder="1" applyAlignment="1" applyProtection="1">
      <alignment horizontal="left" vertical="center" wrapText="1" indent="1"/>
    </xf>
    <xf numFmtId="0" fontId="13" fillId="0" borderId="0" xfId="0" applyFont="1" applyFill="1" applyBorder="1" applyAlignment="1" applyProtection="1">
      <alignment horizontal="left" vertical="center" wrapText="1" indent="1"/>
    </xf>
    <xf numFmtId="0" fontId="0" fillId="5" borderId="73" xfId="0" applyFont="1" applyFill="1" applyBorder="1" applyAlignment="1" applyProtection="1">
      <alignment vertical="center"/>
    </xf>
    <xf numFmtId="0" fontId="0" fillId="5" borderId="74" xfId="0" applyFont="1" applyFill="1" applyBorder="1" applyAlignment="1" applyProtection="1">
      <alignment vertical="center"/>
    </xf>
    <xf numFmtId="0" fontId="0" fillId="5" borderId="29" xfId="0" applyFont="1" applyFill="1" applyBorder="1" applyAlignment="1" applyProtection="1">
      <alignment vertical="center"/>
    </xf>
    <xf numFmtId="0" fontId="0" fillId="5" borderId="0" xfId="0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 applyProtection="1">
      <alignment horizontal="right" vertical="center" indent="1"/>
    </xf>
    <xf numFmtId="0" fontId="17" fillId="5" borderId="0" xfId="0" applyFont="1" applyFill="1" applyBorder="1" applyAlignment="1" applyProtection="1">
      <alignment horizontal="right" vertical="center"/>
    </xf>
    <xf numFmtId="0" fontId="0" fillId="5" borderId="34" xfId="0" applyFont="1" applyFill="1" applyBorder="1" applyAlignment="1" applyProtection="1">
      <alignment vertical="center"/>
    </xf>
    <xf numFmtId="0" fontId="18" fillId="5" borderId="0" xfId="0" applyFont="1" applyFill="1" applyBorder="1" applyAlignment="1" applyProtection="1">
      <alignment horizontal="right" vertical="center" indent="1"/>
    </xf>
    <xf numFmtId="0" fontId="17" fillId="5" borderId="0" xfId="0" applyFont="1" applyFill="1" applyBorder="1" applyAlignment="1" applyProtection="1">
      <alignment vertical="center"/>
      <protection locked="0"/>
    </xf>
    <xf numFmtId="0" fontId="17" fillId="5" borderId="0" xfId="0" applyFont="1" applyFill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horizontal="right" vertical="center"/>
    </xf>
    <xf numFmtId="0" fontId="0" fillId="5" borderId="0" xfId="0" applyFont="1" applyFill="1" applyBorder="1" applyAlignment="1" applyProtection="1">
      <alignment vertical="center"/>
    </xf>
    <xf numFmtId="0" fontId="23" fillId="5" borderId="0" xfId="0" applyNumberFormat="1" applyFont="1" applyFill="1" applyBorder="1" applyAlignment="1" applyProtection="1">
      <alignment vertical="center"/>
      <protection locked="0"/>
    </xf>
    <xf numFmtId="0" fontId="17" fillId="5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24" fillId="5" borderId="79" xfId="0" applyNumberFormat="1" applyFont="1" applyFill="1" applyBorder="1" applyAlignment="1" applyProtection="1">
      <alignment horizontal="center" vertical="center" wrapText="1"/>
    </xf>
    <xf numFmtId="0" fontId="24" fillId="5" borderId="80" xfId="0" applyNumberFormat="1" applyFont="1" applyFill="1" applyBorder="1" applyAlignment="1" applyProtection="1">
      <alignment horizontal="center" vertical="center" wrapText="1"/>
    </xf>
    <xf numFmtId="0" fontId="17" fillId="5" borderId="80" xfId="0" applyNumberFormat="1" applyFont="1" applyFill="1" applyBorder="1" applyAlignment="1" applyProtection="1">
      <alignment horizontal="center" vertical="center" wrapText="1"/>
    </xf>
    <xf numFmtId="0" fontId="1" fillId="5" borderId="39" xfId="0" applyFont="1" applyFill="1" applyBorder="1" applyAlignment="1" applyProtection="1">
      <alignment horizontal="center" vertical="center" wrapText="1"/>
    </xf>
    <xf numFmtId="0" fontId="27" fillId="0" borderId="47" xfId="0" applyFont="1" applyBorder="1" applyAlignment="1" applyProtection="1">
      <alignment horizontal="left" vertical="center"/>
    </xf>
    <xf numFmtId="0" fontId="16" fillId="0" borderId="47" xfId="0" applyNumberFormat="1" applyFont="1" applyBorder="1" applyAlignment="1" applyProtection="1">
      <alignment horizontal="center" vertical="center" wrapText="1"/>
      <protection locked="0"/>
    </xf>
    <xf numFmtId="0" fontId="16" fillId="0" borderId="77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left" vertical="center"/>
    </xf>
    <xf numFmtId="0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48" xfId="0" applyNumberFormat="1" applyFont="1" applyBorder="1" applyAlignment="1" applyProtection="1">
      <alignment horizontal="center" vertical="center" wrapText="1"/>
      <protection locked="0"/>
    </xf>
    <xf numFmtId="0" fontId="27" fillId="0" borderId="51" xfId="0" applyFont="1" applyBorder="1" applyAlignment="1" applyProtection="1">
      <alignment horizontal="left" vertical="center"/>
    </xf>
    <xf numFmtId="0" fontId="2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0" xfId="0" applyFont="1" applyFill="1" applyBorder="1" applyAlignment="1" applyProtection="1">
      <alignment horizontal="left" vertical="center"/>
      <protection locked="0"/>
    </xf>
    <xf numFmtId="0" fontId="27" fillId="0" borderId="41" xfId="0" applyFont="1" applyBorder="1" applyAlignment="1" applyProtection="1">
      <alignment horizontal="left" vertical="center"/>
    </xf>
    <xf numFmtId="0" fontId="16" fillId="0" borderId="41" xfId="0" applyNumberFormat="1" applyFont="1" applyBorder="1" applyAlignment="1" applyProtection="1">
      <alignment horizontal="center" vertical="center" wrapText="1"/>
      <protection locked="0"/>
    </xf>
    <xf numFmtId="0" fontId="16" fillId="0" borderId="43" xfId="0" applyNumberFormat="1" applyFont="1" applyBorder="1" applyAlignment="1" applyProtection="1">
      <alignment horizontal="center" vertical="center" wrapText="1"/>
      <protection locked="0"/>
    </xf>
    <xf numFmtId="0" fontId="24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8" fillId="5" borderId="0" xfId="0" applyNumberFormat="1" applyFont="1" applyFill="1" applyBorder="1" applyAlignment="1" applyProtection="1">
      <alignment horizontal="right" vertical="center" wrapText="1"/>
      <protection locked="0"/>
    </xf>
    <xf numFmtId="0" fontId="16" fillId="5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4" fillId="5" borderId="0" xfId="0" applyNumberFormat="1" applyFont="1" applyFill="1" applyBorder="1" applyAlignment="1" applyProtection="1">
      <alignment horizontal="center" vertical="center" wrapText="1"/>
      <protection locked="0"/>
    </xf>
    <xf numFmtId="169" fontId="16" fillId="0" borderId="47" xfId="1" applyNumberFormat="1" applyFont="1" applyBorder="1" applyAlignment="1" applyProtection="1">
      <alignment horizontal="center" vertical="center" wrapText="1"/>
      <protection locked="0"/>
    </xf>
    <xf numFmtId="0" fontId="16" fillId="0" borderId="64" xfId="0" applyFont="1" applyBorder="1" applyAlignment="1" applyProtection="1">
      <alignment horizontal="center"/>
      <protection locked="0"/>
    </xf>
    <xf numFmtId="0" fontId="19" fillId="0" borderId="88" xfId="0" applyFont="1" applyBorder="1" applyAlignment="1" applyProtection="1">
      <alignment vertical="center"/>
      <protection locked="0"/>
    </xf>
    <xf numFmtId="165" fontId="12" fillId="5" borderId="39" xfId="0" applyNumberFormat="1" applyFont="1" applyFill="1" applyBorder="1" applyAlignment="1" applyProtection="1">
      <alignment horizontal="center" vertical="center"/>
    </xf>
    <xf numFmtId="0" fontId="0" fillId="5" borderId="35" xfId="0" applyFont="1" applyFill="1" applyBorder="1" applyAlignment="1" applyProtection="1">
      <alignment vertical="center"/>
    </xf>
    <xf numFmtId="0" fontId="0" fillId="5" borderId="36" xfId="0" applyFont="1" applyFill="1" applyBorder="1" applyAlignment="1" applyProtection="1">
      <alignment vertical="center"/>
    </xf>
    <xf numFmtId="0" fontId="0" fillId="5" borderId="37" xfId="0" applyFont="1" applyFill="1" applyBorder="1" applyAlignment="1" applyProtection="1">
      <alignment vertical="center"/>
    </xf>
    <xf numFmtId="0" fontId="17" fillId="0" borderId="0" xfId="0" applyNumberFormat="1" applyFont="1" applyBorder="1" applyAlignment="1" applyProtection="1">
      <alignment horizontal="left" vertical="center" wrapText="1"/>
      <protection locked="0"/>
    </xf>
    <xf numFmtId="164" fontId="15" fillId="0" borderId="47" xfId="1" applyFont="1" applyBorder="1" applyAlignment="1" applyProtection="1">
      <alignment horizontal="center" vertical="center" wrapText="1"/>
    </xf>
    <xf numFmtId="0" fontId="19" fillId="0" borderId="69" xfId="0" applyFont="1" applyBorder="1" applyAlignment="1" applyProtection="1">
      <alignment horizontal="left" vertical="center" indent="1"/>
      <protection hidden="1"/>
    </xf>
    <xf numFmtId="0" fontId="24" fillId="9" borderId="39" xfId="0" applyNumberFormat="1" applyFont="1" applyFill="1" applyBorder="1" applyAlignment="1" applyProtection="1">
      <alignment horizontal="center" vertical="center" wrapText="1"/>
    </xf>
    <xf numFmtId="0" fontId="17" fillId="9" borderId="39" xfId="0" applyNumberFormat="1" applyFont="1" applyFill="1" applyBorder="1" applyAlignment="1" applyProtection="1">
      <alignment horizontal="center" vertical="center" wrapText="1"/>
    </xf>
    <xf numFmtId="0" fontId="29" fillId="0" borderId="73" xfId="0" applyFont="1" applyFill="1" applyBorder="1" applyAlignment="1" applyProtection="1">
      <alignment horizontal="left" vertical="center" wrapText="1" indent="1"/>
    </xf>
    <xf numFmtId="0" fontId="0" fillId="0" borderId="75" xfId="0" applyBorder="1" applyProtection="1"/>
    <xf numFmtId="0" fontId="29" fillId="0" borderId="35" xfId="0" applyFont="1" applyFill="1" applyBorder="1" applyAlignment="1" applyProtection="1">
      <alignment horizontal="left" vertical="center" wrapText="1" indent="1"/>
    </xf>
    <xf numFmtId="0" fontId="0" fillId="0" borderId="37" xfId="0" applyBorder="1" applyProtection="1"/>
    <xf numFmtId="0" fontId="0" fillId="0" borderId="0" xfId="0" applyFill="1" applyBorder="1" applyProtection="1"/>
    <xf numFmtId="0" fontId="29" fillId="0" borderId="75" xfId="0" applyFont="1" applyFill="1" applyBorder="1" applyAlignment="1">
      <alignment horizontal="left" vertical="center" wrapText="1" indent="1"/>
    </xf>
    <xf numFmtId="0" fontId="31" fillId="5" borderId="74" xfId="0" applyFont="1" applyFill="1" applyBorder="1" applyAlignment="1" applyProtection="1">
      <alignment horizontal="right" vertical="center"/>
    </xf>
    <xf numFmtId="0" fontId="25" fillId="0" borderId="47" xfId="0" applyNumberFormat="1" applyFont="1" applyBorder="1" applyAlignment="1" applyProtection="1">
      <alignment horizontal="left" vertical="center" wrapText="1"/>
      <protection locked="0"/>
    </xf>
    <xf numFmtId="0" fontId="25" fillId="0" borderId="6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Protection="1"/>
    <xf numFmtId="0" fontId="0" fillId="5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top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164" fontId="1" fillId="2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3" borderId="4" xfId="0" applyFont="1" applyFill="1" applyBorder="1" applyAlignment="1">
      <alignment horizontal="left" vertical="center" wrapText="1"/>
    </xf>
    <xf numFmtId="0" fontId="24" fillId="9" borderId="39" xfId="0" applyNumberFormat="1" applyFont="1" applyFill="1" applyBorder="1" applyAlignment="1" applyProtection="1">
      <alignment horizontal="center" vertical="center" wrapText="1"/>
    </xf>
    <xf numFmtId="165" fontId="24" fillId="5" borderId="44" xfId="0" applyNumberFormat="1" applyFont="1" applyFill="1" applyBorder="1" applyAlignment="1" applyProtection="1">
      <alignment horizontal="center" vertical="center" wrapText="1"/>
      <protection locked="0"/>
    </xf>
    <xf numFmtId="165" fontId="24" fillId="5" borderId="38" xfId="0" applyNumberFormat="1" applyFont="1" applyFill="1" applyBorder="1" applyAlignment="1" applyProtection="1">
      <alignment horizontal="center" vertical="center" wrapText="1"/>
      <protection locked="0"/>
    </xf>
    <xf numFmtId="165" fontId="24" fillId="5" borderId="53" xfId="0" applyNumberFormat="1" applyFont="1" applyFill="1" applyBorder="1" applyAlignment="1" applyProtection="1">
      <alignment horizontal="center" vertical="center" wrapText="1"/>
      <protection locked="0"/>
    </xf>
    <xf numFmtId="165" fontId="24" fillId="5" borderId="45" xfId="0" applyNumberFormat="1" applyFont="1" applyFill="1" applyBorder="1" applyAlignment="1" applyProtection="1">
      <alignment horizontal="center" vertical="center" wrapText="1"/>
      <protection locked="0"/>
    </xf>
    <xf numFmtId="165" fontId="24" fillId="5" borderId="49" xfId="0" applyNumberFormat="1" applyFont="1" applyFill="1" applyBorder="1" applyAlignment="1" applyProtection="1">
      <alignment horizontal="center" vertical="center" wrapText="1"/>
      <protection locked="0"/>
    </xf>
    <xf numFmtId="165" fontId="24" fillId="5" borderId="5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84" xfId="0" applyFont="1" applyBorder="1" applyAlignment="1" applyProtection="1">
      <alignment horizontal="left" vertical="center"/>
      <protection locked="0"/>
    </xf>
    <xf numFmtId="0" fontId="19" fillId="0" borderId="85" xfId="0" applyFont="1" applyBorder="1" applyAlignment="1" applyProtection="1">
      <alignment horizontal="left" vertical="center"/>
      <protection locked="0"/>
    </xf>
    <xf numFmtId="0" fontId="19" fillId="0" borderId="86" xfId="0" applyFont="1" applyBorder="1" applyAlignment="1" applyProtection="1">
      <alignment horizontal="left" vertical="center"/>
      <protection locked="0"/>
    </xf>
    <xf numFmtId="0" fontId="19" fillId="0" borderId="70" xfId="0" applyNumberFormat="1" applyFont="1" applyBorder="1" applyAlignment="1" applyProtection="1">
      <alignment horizontal="left" vertical="center" wrapText="1"/>
      <protection locked="0"/>
    </xf>
    <xf numFmtId="0" fontId="19" fillId="0" borderId="71" xfId="0" applyNumberFormat="1" applyFont="1" applyBorder="1" applyAlignment="1" applyProtection="1">
      <alignment horizontal="left" vertical="center" wrapText="1"/>
      <protection locked="0"/>
    </xf>
    <xf numFmtId="0" fontId="19" fillId="0" borderId="72" xfId="0" applyNumberFormat="1" applyFont="1" applyBorder="1" applyAlignment="1" applyProtection="1">
      <alignment horizontal="left" vertical="center" wrapText="1"/>
      <protection locked="0"/>
    </xf>
    <xf numFmtId="0" fontId="0" fillId="0" borderId="66" xfId="0" applyFont="1" applyBorder="1" applyAlignment="1" applyProtection="1">
      <alignment horizontal="center" vertical="center"/>
      <protection locked="0"/>
    </xf>
    <xf numFmtId="0" fontId="0" fillId="0" borderId="67" xfId="0" applyFont="1" applyBorder="1" applyAlignment="1" applyProtection="1">
      <alignment horizontal="center" vertical="center"/>
      <protection locked="0"/>
    </xf>
    <xf numFmtId="0" fontId="19" fillId="0" borderId="57" xfId="0" applyFont="1" applyBorder="1" applyAlignment="1" applyProtection="1">
      <alignment horizontal="center" vertical="center" wrapText="1"/>
      <protection locked="0"/>
    </xf>
    <xf numFmtId="0" fontId="19" fillId="0" borderId="65" xfId="0" applyFont="1" applyBorder="1" applyAlignment="1" applyProtection="1">
      <alignment horizontal="center" vertical="center" wrapText="1"/>
      <protection locked="0"/>
    </xf>
    <xf numFmtId="0" fontId="19" fillId="0" borderId="61" xfId="0" applyFont="1" applyBorder="1" applyAlignment="1" applyProtection="1">
      <alignment horizontal="center" vertical="center" wrapText="1"/>
      <protection locked="0"/>
    </xf>
    <xf numFmtId="0" fontId="19" fillId="0" borderId="69" xfId="0" applyFont="1" applyBorder="1" applyAlignment="1" applyProtection="1">
      <alignment horizontal="center" vertical="center" wrapText="1"/>
      <protection locked="0"/>
    </xf>
    <xf numFmtId="0" fontId="19" fillId="0" borderId="60" xfId="0" applyFont="1" applyBorder="1" applyAlignment="1" applyProtection="1">
      <alignment horizontal="left" vertical="center"/>
      <protection locked="0"/>
    </xf>
    <xf numFmtId="0" fontId="19" fillId="0" borderId="61" xfId="0" applyFont="1" applyBorder="1" applyAlignment="1" applyProtection="1">
      <alignment horizontal="left" vertical="center"/>
      <protection locked="0"/>
    </xf>
    <xf numFmtId="0" fontId="19" fillId="0" borderId="53" xfId="0" applyFont="1" applyBorder="1" applyAlignment="1" applyProtection="1">
      <alignment horizontal="left" vertical="center"/>
      <protection locked="0"/>
    </xf>
    <xf numFmtId="0" fontId="0" fillId="5" borderId="76" xfId="0" applyFont="1" applyFill="1" applyBorder="1" applyAlignment="1" applyProtection="1">
      <alignment horizontal="center" vertical="center"/>
    </xf>
    <xf numFmtId="0" fontId="1" fillId="5" borderId="58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24" fillId="5" borderId="58" xfId="0" applyNumberFormat="1" applyFont="1" applyFill="1" applyBorder="1" applyAlignment="1" applyProtection="1">
      <alignment horizontal="left" vertical="center" wrapText="1"/>
    </xf>
    <xf numFmtId="0" fontId="24" fillId="5" borderId="15" xfId="0" applyNumberFormat="1" applyFont="1" applyFill="1" applyBorder="1" applyAlignment="1" applyProtection="1">
      <alignment horizontal="left" vertical="center" wrapText="1"/>
    </xf>
    <xf numFmtId="0" fontId="24" fillId="5" borderId="16" xfId="0" applyNumberFormat="1" applyFont="1" applyFill="1" applyBorder="1" applyAlignment="1" applyProtection="1">
      <alignment horizontal="left" vertical="center" wrapText="1"/>
    </xf>
    <xf numFmtId="0" fontId="16" fillId="0" borderId="58" xfId="0" applyNumberFormat="1" applyFont="1" applyBorder="1" applyAlignment="1" applyProtection="1">
      <alignment horizontal="left" vertical="center" indent="1"/>
      <protection locked="0"/>
    </xf>
    <xf numFmtId="0" fontId="16" fillId="0" borderId="15" xfId="0" applyNumberFormat="1" applyFont="1" applyBorder="1" applyAlignment="1" applyProtection="1">
      <alignment horizontal="left" vertical="center" indent="1"/>
      <protection locked="0"/>
    </xf>
    <xf numFmtId="0" fontId="16" fillId="0" borderId="16" xfId="0" applyNumberFormat="1" applyFont="1" applyBorder="1" applyAlignment="1" applyProtection="1">
      <alignment horizontal="left" vertical="center" indent="1"/>
      <protection locked="0"/>
    </xf>
    <xf numFmtId="0" fontId="0" fillId="0" borderId="59" xfId="0" applyFont="1" applyBorder="1" applyAlignment="1" applyProtection="1">
      <alignment horizontal="left" vertical="center" indent="1"/>
    </xf>
    <xf numFmtId="0" fontId="0" fillId="0" borderId="57" xfId="0" applyFont="1" applyBorder="1" applyAlignment="1" applyProtection="1">
      <alignment horizontal="left" vertical="center" indent="1"/>
    </xf>
    <xf numFmtId="0" fontId="19" fillId="0" borderId="57" xfId="0" applyFont="1" applyBorder="1" applyAlignment="1" applyProtection="1">
      <alignment horizontal="left" vertical="center"/>
      <protection locked="0"/>
    </xf>
    <xf numFmtId="0" fontId="19" fillId="0" borderId="44" xfId="0" applyFont="1" applyBorder="1" applyAlignment="1" applyProtection="1">
      <alignment horizontal="left" vertical="center"/>
      <protection locked="0"/>
    </xf>
    <xf numFmtId="0" fontId="28" fillId="0" borderId="68" xfId="0" applyNumberFormat="1" applyFont="1" applyBorder="1" applyAlignment="1" applyProtection="1">
      <alignment horizontal="right" vertical="center" wrapText="1"/>
    </xf>
    <xf numFmtId="0" fontId="16" fillId="0" borderId="68" xfId="0" applyNumberFormat="1" applyFont="1" applyBorder="1" applyAlignment="1" applyProtection="1">
      <alignment horizontal="left" vertical="center" wrapText="1" indent="1"/>
      <protection locked="0"/>
    </xf>
    <xf numFmtId="0" fontId="0" fillId="0" borderId="66" xfId="0" applyFont="1" applyBorder="1" applyAlignment="1" applyProtection="1">
      <alignment horizontal="center" vertical="center"/>
    </xf>
    <xf numFmtId="0" fontId="0" fillId="0" borderId="67" xfId="0" applyFont="1" applyBorder="1" applyAlignment="1" applyProtection="1">
      <alignment horizontal="center" vertical="center"/>
    </xf>
    <xf numFmtId="0" fontId="24" fillId="9" borderId="58" xfId="0" applyNumberFormat="1" applyFont="1" applyFill="1" applyBorder="1" applyAlignment="1" applyProtection="1">
      <alignment horizontal="center" vertical="center" wrapText="1"/>
    </xf>
    <xf numFmtId="0" fontId="24" fillId="9" borderId="15" xfId="0" applyNumberFormat="1" applyFont="1" applyFill="1" applyBorder="1" applyAlignment="1" applyProtection="1">
      <alignment horizontal="center" vertical="center" wrapText="1"/>
    </xf>
    <xf numFmtId="0" fontId="24" fillId="9" borderId="16" xfId="0" applyNumberFormat="1" applyFont="1" applyFill="1" applyBorder="1" applyAlignment="1" applyProtection="1">
      <alignment horizontal="center" vertical="center" wrapText="1"/>
    </xf>
    <xf numFmtId="0" fontId="16" fillId="0" borderId="83" xfId="0" applyFont="1" applyBorder="1" applyAlignment="1" applyProtection="1">
      <alignment horizontal="center" vertical="center" wrapText="1"/>
      <protection locked="0"/>
    </xf>
    <xf numFmtId="0" fontId="16" fillId="0" borderId="47" xfId="0" applyFont="1" applyBorder="1" applyAlignment="1" applyProtection="1">
      <alignment horizontal="center" vertical="center" wrapText="1"/>
      <protection locked="0"/>
    </xf>
    <xf numFmtId="0" fontId="16" fillId="0" borderId="41" xfId="0" applyNumberFormat="1" applyFont="1" applyBorder="1" applyAlignment="1" applyProtection="1">
      <alignment horizontal="center" vertical="center" wrapText="1"/>
      <protection locked="0"/>
    </xf>
    <xf numFmtId="0" fontId="16" fillId="0" borderId="1" xfId="0" applyNumberFormat="1" applyFont="1" applyBorder="1" applyAlignment="1" applyProtection="1">
      <alignment horizontal="center" vertical="center" wrapText="1"/>
      <protection locked="0"/>
    </xf>
    <xf numFmtId="0" fontId="28" fillId="0" borderId="55" xfId="0" applyNumberFormat="1" applyFont="1" applyBorder="1" applyAlignment="1" applyProtection="1">
      <alignment horizontal="right" vertical="center" wrapText="1"/>
    </xf>
    <xf numFmtId="0" fontId="28" fillId="0" borderId="56" xfId="0" applyNumberFormat="1" applyFont="1" applyBorder="1" applyAlignment="1" applyProtection="1">
      <alignment horizontal="right" vertical="center" wrapText="1"/>
    </xf>
    <xf numFmtId="0" fontId="16" fillId="0" borderId="51" xfId="0" applyNumberFormat="1" applyFont="1" applyBorder="1" applyAlignment="1" applyProtection="1">
      <alignment horizontal="left" vertical="center" wrapText="1" indent="1"/>
      <protection locked="0"/>
    </xf>
    <xf numFmtId="0" fontId="16" fillId="0" borderId="51" xfId="0" applyNumberFormat="1" applyFont="1" applyBorder="1" applyAlignment="1" applyProtection="1">
      <alignment horizontal="center" vertical="center" wrapText="1"/>
      <protection locked="0"/>
    </xf>
    <xf numFmtId="0" fontId="16" fillId="0" borderId="52" xfId="0" applyNumberFormat="1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/>
    </xf>
    <xf numFmtId="0" fontId="0" fillId="0" borderId="46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/>
    </xf>
    <xf numFmtId="0" fontId="25" fillId="0" borderId="41" xfId="0" applyNumberFormat="1" applyFont="1" applyBorder="1" applyAlignment="1" applyProtection="1">
      <alignment horizontal="left" vertical="center" wrapText="1"/>
      <protection locked="0"/>
    </xf>
    <xf numFmtId="0" fontId="25" fillId="0" borderId="1" xfId="0" applyNumberFormat="1" applyFont="1" applyBorder="1" applyAlignment="1" applyProtection="1">
      <alignment horizontal="left" vertical="center" wrapText="1"/>
      <protection locked="0"/>
    </xf>
    <xf numFmtId="0" fontId="25" fillId="0" borderId="42" xfId="0" applyNumberFormat="1" applyFont="1" applyBorder="1" applyAlignment="1" applyProtection="1">
      <alignment horizontal="center" vertical="center" wrapText="1"/>
      <protection locked="0"/>
    </xf>
    <xf numFmtId="0" fontId="25" fillId="0" borderId="47" xfId="0" applyNumberFormat="1" applyFont="1" applyBorder="1" applyAlignment="1" applyProtection="1">
      <alignment horizontal="center" vertical="center" wrapText="1"/>
      <protection locked="0"/>
    </xf>
    <xf numFmtId="0" fontId="16" fillId="0" borderId="51" xfId="0" applyNumberFormat="1" applyFont="1" applyBorder="1" applyAlignment="1" applyProtection="1">
      <alignment horizontal="left" vertical="center" wrapText="1"/>
      <protection locked="0"/>
    </xf>
    <xf numFmtId="0" fontId="16" fillId="0" borderId="52" xfId="0" applyNumberFormat="1" applyFont="1" applyBorder="1" applyAlignment="1" applyProtection="1">
      <alignment horizontal="left" vertical="center" wrapText="1"/>
      <protection locked="0"/>
    </xf>
    <xf numFmtId="0" fontId="28" fillId="0" borderId="51" xfId="0" applyNumberFormat="1" applyFont="1" applyBorder="1" applyAlignment="1" applyProtection="1">
      <alignment horizontal="right" vertical="center" wrapText="1"/>
    </xf>
    <xf numFmtId="0" fontId="0" fillId="0" borderId="62" xfId="0" applyFont="1" applyBorder="1" applyAlignment="1" applyProtection="1">
      <alignment horizontal="center" vertical="center"/>
    </xf>
    <xf numFmtId="0" fontId="25" fillId="0" borderId="47" xfId="0" applyNumberFormat="1" applyFont="1" applyBorder="1" applyAlignment="1" applyProtection="1">
      <alignment horizontal="left" vertical="center" wrapText="1"/>
      <protection locked="0"/>
    </xf>
    <xf numFmtId="0" fontId="25" fillId="0" borderId="63" xfId="0" applyNumberFormat="1" applyFont="1" applyBorder="1" applyAlignment="1" applyProtection="1">
      <alignment horizontal="center" vertical="center" wrapText="1"/>
      <protection locked="0"/>
    </xf>
    <xf numFmtId="169" fontId="16" fillId="0" borderId="47" xfId="1" applyNumberFormat="1" applyFont="1" applyBorder="1" applyAlignment="1" applyProtection="1">
      <alignment horizontal="center" vertical="center" wrapText="1"/>
      <protection locked="0"/>
    </xf>
    <xf numFmtId="169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47" xfId="0" applyNumberFormat="1" applyFont="1" applyBorder="1" applyAlignment="1" applyProtection="1">
      <alignment horizontal="center" vertical="center" wrapText="1"/>
      <protection locked="0"/>
    </xf>
    <xf numFmtId="0" fontId="24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4" fillId="5" borderId="29" xfId="0" applyNumberFormat="1" applyFont="1" applyFill="1" applyBorder="1" applyAlignment="1" applyProtection="1">
      <alignment horizontal="right" vertical="center" wrapText="1"/>
    </xf>
    <xf numFmtId="0" fontId="24" fillId="5" borderId="0" xfId="0" applyNumberFormat="1" applyFont="1" applyFill="1" applyBorder="1" applyAlignment="1" applyProtection="1">
      <alignment horizontal="right" vertical="center" wrapText="1"/>
    </xf>
    <xf numFmtId="0" fontId="24" fillId="5" borderId="30" xfId="0" applyNumberFormat="1" applyFont="1" applyFill="1" applyBorder="1" applyAlignment="1" applyProtection="1">
      <alignment horizontal="right" vertical="center" wrapText="1"/>
    </xf>
    <xf numFmtId="0" fontId="24" fillId="10" borderId="22" xfId="0" applyNumberFormat="1" applyFont="1" applyFill="1" applyBorder="1" applyAlignment="1" applyProtection="1">
      <alignment horizontal="center" vertical="center" wrapText="1"/>
      <protection locked="0"/>
    </xf>
    <xf numFmtId="0" fontId="24" fillId="10" borderId="23" xfId="0" applyNumberFormat="1" applyFont="1" applyFill="1" applyBorder="1" applyAlignment="1" applyProtection="1">
      <alignment horizontal="center" vertical="center" wrapText="1"/>
      <protection locked="0"/>
    </xf>
    <xf numFmtId="0" fontId="24" fillId="10" borderId="24" xfId="0" applyNumberFormat="1" applyFont="1" applyFill="1" applyBorder="1" applyAlignment="1" applyProtection="1">
      <alignment horizontal="center" vertical="center" wrapText="1"/>
      <protection locked="0"/>
    </xf>
    <xf numFmtId="0" fontId="24" fillId="10" borderId="26" xfId="0" applyNumberFormat="1" applyFont="1" applyFill="1" applyBorder="1" applyAlignment="1" applyProtection="1">
      <alignment horizontal="center" vertical="center" wrapText="1"/>
      <protection locked="0"/>
    </xf>
    <xf numFmtId="0" fontId="24" fillId="10" borderId="14" xfId="0" applyNumberFormat="1" applyFont="1" applyFill="1" applyBorder="1" applyAlignment="1" applyProtection="1">
      <alignment horizontal="center" vertical="center" wrapText="1"/>
      <protection locked="0"/>
    </xf>
    <xf numFmtId="0" fontId="24" fillId="10" borderId="27" xfId="0" applyNumberFormat="1" applyFont="1" applyFill="1" applyBorder="1" applyAlignment="1" applyProtection="1">
      <alignment horizontal="center" vertical="center" wrapText="1"/>
      <protection locked="0"/>
    </xf>
    <xf numFmtId="0" fontId="24" fillId="10" borderId="4" xfId="0" applyNumberFormat="1" applyFont="1" applyFill="1" applyBorder="1" applyAlignment="1" applyProtection="1">
      <alignment horizontal="center" vertical="center"/>
      <protection locked="0"/>
    </xf>
    <xf numFmtId="0" fontId="25" fillId="1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Border="1" applyAlignment="1" applyProtection="1">
      <alignment horizontal="left" vertical="center" indent="1"/>
      <protection locked="0"/>
    </xf>
    <xf numFmtId="49" fontId="16" fillId="0" borderId="12" xfId="0" applyNumberFormat="1" applyFont="1" applyBorder="1" applyAlignment="1" applyProtection="1">
      <alignment horizontal="left" vertical="center" indent="1"/>
      <protection locked="0"/>
    </xf>
    <xf numFmtId="49" fontId="16" fillId="0" borderId="7" xfId="0" applyNumberFormat="1" applyFont="1" applyBorder="1" applyAlignment="1" applyProtection="1">
      <alignment horizontal="left" vertical="center" indent="1"/>
      <protection locked="0"/>
    </xf>
    <xf numFmtId="14" fontId="15" fillId="0" borderId="6" xfId="0" applyNumberFormat="1" applyFont="1" applyBorder="1" applyAlignment="1" applyProtection="1">
      <alignment horizontal="left" vertical="center" indent="1"/>
      <protection locked="0"/>
    </xf>
    <xf numFmtId="14" fontId="15" fillId="0" borderId="12" xfId="0" applyNumberFormat="1" applyFont="1" applyBorder="1" applyAlignment="1" applyProtection="1">
      <alignment horizontal="left" vertical="center" indent="1"/>
      <protection locked="0"/>
    </xf>
    <xf numFmtId="14" fontId="15" fillId="0" borderId="7" xfId="0" applyNumberFormat="1" applyFont="1" applyBorder="1" applyAlignment="1" applyProtection="1">
      <alignment horizontal="left" vertical="center" indent="1"/>
      <protection locked="0"/>
    </xf>
    <xf numFmtId="0" fontId="23" fillId="5" borderId="0" xfId="0" applyFont="1" applyFill="1" applyBorder="1" applyAlignment="1" applyProtection="1">
      <alignment horizontal="right" vertical="center"/>
    </xf>
    <xf numFmtId="0" fontId="23" fillId="5" borderId="0" xfId="0" applyNumberFormat="1" applyFont="1" applyFill="1" applyBorder="1" applyAlignment="1" applyProtection="1">
      <alignment horizontal="left" vertical="center"/>
    </xf>
    <xf numFmtId="0" fontId="24" fillId="5" borderId="17" xfId="0" applyNumberFormat="1" applyFont="1" applyFill="1" applyBorder="1" applyAlignment="1" applyProtection="1">
      <alignment horizontal="center" vertical="center" wrapText="1"/>
    </xf>
    <xf numFmtId="0" fontId="24" fillId="5" borderId="18" xfId="0" applyNumberFormat="1" applyFont="1" applyFill="1" applyBorder="1" applyAlignment="1" applyProtection="1">
      <alignment horizontal="center" vertical="center" wrapText="1"/>
    </xf>
    <xf numFmtId="0" fontId="24" fillId="5" borderId="19" xfId="0" applyNumberFormat="1" applyFont="1" applyFill="1" applyBorder="1" applyAlignment="1" applyProtection="1">
      <alignment horizontal="center" vertical="center" wrapText="1"/>
    </xf>
    <xf numFmtId="0" fontId="15" fillId="0" borderId="20" xfId="0" applyNumberFormat="1" applyFont="1" applyBorder="1" applyAlignment="1" applyProtection="1">
      <alignment horizontal="left" vertical="center" indent="1"/>
      <protection locked="0"/>
    </xf>
    <xf numFmtId="0" fontId="15" fillId="0" borderId="18" xfId="0" applyNumberFormat="1" applyFont="1" applyBorder="1" applyAlignment="1" applyProtection="1">
      <alignment horizontal="left" vertical="center" indent="1"/>
      <protection locked="0"/>
    </xf>
    <xf numFmtId="0" fontId="15" fillId="0" borderId="21" xfId="0" applyNumberFormat="1" applyFont="1" applyBorder="1" applyAlignment="1" applyProtection="1">
      <alignment horizontal="left" vertical="center" indent="1"/>
      <protection locked="0"/>
    </xf>
    <xf numFmtId="170" fontId="22" fillId="0" borderId="4" xfId="3" applyNumberFormat="1" applyFont="1" applyBorder="1" applyAlignment="1" applyProtection="1">
      <alignment horizontal="left" indent="1"/>
      <protection locked="0"/>
    </xf>
    <xf numFmtId="170" fontId="19" fillId="0" borderId="4" xfId="0" applyNumberFormat="1" applyFont="1" applyBorder="1" applyAlignment="1" applyProtection="1">
      <alignment horizontal="left" indent="1"/>
      <protection locked="0"/>
    </xf>
    <xf numFmtId="0" fontId="20" fillId="0" borderId="6" xfId="0" applyNumberFormat="1" applyFont="1" applyBorder="1" applyAlignment="1" applyProtection="1">
      <alignment horizontal="left" vertical="center" indent="1"/>
    </xf>
    <xf numFmtId="0" fontId="20" fillId="0" borderId="7" xfId="0" applyNumberFormat="1" applyFont="1" applyBorder="1" applyAlignment="1" applyProtection="1">
      <alignment horizontal="left" vertical="center" indent="1"/>
    </xf>
    <xf numFmtId="0" fontId="20" fillId="0" borderId="6" xfId="0" applyNumberFormat="1" applyFont="1" applyBorder="1" applyAlignment="1" applyProtection="1">
      <alignment horizontal="left" vertical="center" indent="1"/>
      <protection locked="0"/>
    </xf>
    <xf numFmtId="0" fontId="20" fillId="0" borderId="7" xfId="0" applyNumberFormat="1" applyFont="1" applyBorder="1" applyAlignment="1" applyProtection="1">
      <alignment horizontal="left" vertical="center" indent="1"/>
      <protection locked="0"/>
    </xf>
    <xf numFmtId="49" fontId="15" fillId="0" borderId="6" xfId="0" applyNumberFormat="1" applyFont="1" applyBorder="1" applyAlignment="1" applyProtection="1">
      <alignment horizontal="left" vertical="center" indent="1"/>
      <protection locked="0"/>
    </xf>
    <xf numFmtId="49" fontId="15" fillId="0" borderId="12" xfId="0" applyNumberFormat="1" applyFont="1" applyBorder="1" applyAlignment="1" applyProtection="1">
      <alignment horizontal="left" vertical="center" indent="1"/>
      <protection locked="0"/>
    </xf>
    <xf numFmtId="49" fontId="15" fillId="0" borderId="7" xfId="0" applyNumberFormat="1" applyFont="1" applyBorder="1" applyAlignment="1" applyProtection="1">
      <alignment horizontal="left" vertical="center" indent="1"/>
      <protection locked="0"/>
    </xf>
    <xf numFmtId="0" fontId="16" fillId="0" borderId="6" xfId="0" applyNumberFormat="1" applyFont="1" applyBorder="1" applyAlignment="1" applyProtection="1">
      <alignment horizontal="left" vertical="center" indent="1"/>
      <protection locked="0"/>
    </xf>
    <xf numFmtId="0" fontId="16" fillId="0" borderId="7" xfId="0" applyNumberFormat="1" applyFont="1" applyBorder="1" applyAlignment="1" applyProtection="1">
      <alignment horizontal="left" vertical="center" indent="1"/>
      <protection locked="0"/>
    </xf>
    <xf numFmtId="0" fontId="0" fillId="5" borderId="0" xfId="0" applyFont="1" applyFill="1" applyBorder="1" applyAlignment="1" applyProtection="1">
      <alignment horizontal="center" vertical="center"/>
    </xf>
    <xf numFmtId="165" fontId="12" fillId="5" borderId="15" xfId="0" applyNumberFormat="1" applyFont="1" applyFill="1" applyBorder="1" applyAlignment="1" applyProtection="1">
      <alignment horizontal="center" vertical="center"/>
    </xf>
    <xf numFmtId="0" fontId="12" fillId="5" borderId="16" xfId="0" applyFont="1" applyFill="1" applyBorder="1" applyAlignment="1" applyProtection="1">
      <alignment horizontal="center" vertical="center"/>
    </xf>
    <xf numFmtId="0" fontId="30" fillId="5" borderId="74" xfId="0" applyFont="1" applyFill="1" applyBorder="1" applyAlignment="1" applyProtection="1">
      <alignment horizontal="left" vertical="center"/>
    </xf>
    <xf numFmtId="0" fontId="30" fillId="5" borderId="75" xfId="0" applyFont="1" applyFill="1" applyBorder="1" applyAlignment="1" applyProtection="1">
      <alignment horizontal="left" vertical="center"/>
    </xf>
    <xf numFmtId="0" fontId="19" fillId="0" borderId="87" xfId="0" applyFont="1" applyBorder="1" applyAlignment="1" applyProtection="1">
      <alignment horizontal="center" vertical="center"/>
      <protection locked="0"/>
    </xf>
    <xf numFmtId="0" fontId="19" fillId="0" borderId="65" xfId="0" applyFont="1" applyBorder="1" applyAlignment="1" applyProtection="1">
      <alignment horizontal="center" vertical="center"/>
      <protection locked="0"/>
    </xf>
    <xf numFmtId="0" fontId="16" fillId="0" borderId="31" xfId="0" applyNumberFormat="1" applyFont="1" applyBorder="1" applyAlignment="1" applyProtection="1">
      <alignment horizontal="left" vertical="center"/>
      <protection locked="0"/>
    </xf>
    <xf numFmtId="0" fontId="16" fillId="0" borderId="32" xfId="0" applyNumberFormat="1" applyFont="1" applyBorder="1" applyAlignment="1" applyProtection="1">
      <alignment horizontal="left" vertical="center"/>
      <protection locked="0"/>
    </xf>
    <xf numFmtId="0" fontId="16" fillId="0" borderId="33" xfId="0" applyNumberFormat="1" applyFont="1" applyBorder="1" applyAlignment="1" applyProtection="1">
      <alignment horizontal="left" vertical="center"/>
      <protection locked="0"/>
    </xf>
    <xf numFmtId="0" fontId="24" fillId="5" borderId="29" xfId="0" applyNumberFormat="1" applyFont="1" applyFill="1" applyBorder="1" applyAlignment="1" applyProtection="1">
      <alignment horizontal="center" vertical="center" wrapText="1"/>
    </xf>
    <xf numFmtId="0" fontId="24" fillId="5" borderId="0" xfId="0" applyNumberFormat="1" applyFont="1" applyFill="1" applyBorder="1" applyAlignment="1" applyProtection="1">
      <alignment horizontal="center" vertical="center" wrapText="1"/>
    </xf>
    <xf numFmtId="0" fontId="24" fillId="5" borderId="34" xfId="0" applyNumberFormat="1" applyFont="1" applyFill="1" applyBorder="1" applyAlignment="1" applyProtection="1">
      <alignment horizontal="center" vertical="center" wrapText="1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34" xfId="0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center" vertical="center"/>
      <protection locked="0"/>
    </xf>
    <xf numFmtId="0" fontId="24" fillId="5" borderId="78" xfId="0" applyNumberFormat="1" applyFont="1" applyFill="1" applyBorder="1" applyAlignment="1" applyProtection="1">
      <alignment horizontal="center" vertical="center" wrapText="1"/>
    </xf>
    <xf numFmtId="0" fontId="24" fillId="5" borderId="79" xfId="0" applyNumberFormat="1" applyFont="1" applyFill="1" applyBorder="1" applyAlignment="1" applyProtection="1">
      <alignment horizontal="center" vertical="center" wrapText="1"/>
    </xf>
    <xf numFmtId="0" fontId="24" fillId="5" borderId="81" xfId="0" applyNumberFormat="1" applyFont="1" applyFill="1" applyBorder="1" applyAlignment="1" applyProtection="1">
      <alignment horizontal="center" vertical="center" wrapText="1"/>
    </xf>
    <xf numFmtId="0" fontId="24" fillId="5" borderId="8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/>
    <xf numFmtId="0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0" xfId="0" applyNumberFormat="1" applyFont="1" applyFill="1" applyBorder="1"/>
    <xf numFmtId="49" fontId="0" fillId="0" borderId="0" xfId="0" applyNumberFormat="1" applyFont="1" applyFill="1" applyBorder="1"/>
    <xf numFmtId="0" fontId="0" fillId="0" borderId="0" xfId="0" applyFont="1" applyAlignment="1" applyProtection="1">
      <alignment horizontal="right" vertical="center"/>
      <protection locked="0"/>
    </xf>
    <xf numFmtId="0" fontId="17" fillId="5" borderId="74" xfId="0" applyFont="1" applyFill="1" applyBorder="1" applyAlignment="1" applyProtection="1">
      <alignment horizontal="right" vertical="center"/>
    </xf>
    <xf numFmtId="14" fontId="16" fillId="0" borderId="20" xfId="0" applyNumberFormat="1" applyFont="1" applyBorder="1" applyAlignment="1" applyProtection="1">
      <alignment horizontal="left" vertical="center" indent="1"/>
      <protection locked="0"/>
    </xf>
    <xf numFmtId="14" fontId="16" fillId="0" borderId="19" xfId="0" applyNumberFormat="1" applyFont="1" applyBorder="1" applyAlignment="1" applyProtection="1">
      <alignment horizontal="left" vertical="center" indent="1"/>
      <protection locked="0"/>
    </xf>
    <xf numFmtId="0" fontId="12" fillId="5" borderId="0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165" fontId="12" fillId="5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17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10">
    <dxf>
      <fill>
        <patternFill>
          <bgColor theme="4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1490384</xdr:colOff>
      <xdr:row>28</xdr:row>
      <xdr:rowOff>369794</xdr:rowOff>
    </xdr:from>
    <xdr:to>
      <xdr:col>13</xdr:col>
      <xdr:colOff>605118</xdr:colOff>
      <xdr:row>32</xdr:row>
      <xdr:rowOff>267627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0766" y="2868706"/>
          <a:ext cx="4896970" cy="2945833"/>
        </a:xfrm>
        <a:prstGeom prst="rect">
          <a:avLst/>
        </a:prstGeom>
      </xdr:spPr>
    </xdr:pic>
    <xdr:clientData/>
  </xdr:twoCellAnchor>
  <xdr:twoCellAnchor editAs="oneCell">
    <xdr:from>
      <xdr:col>14</xdr:col>
      <xdr:colOff>504265</xdr:colOff>
      <xdr:row>28</xdr:row>
      <xdr:rowOff>358587</xdr:rowOff>
    </xdr:from>
    <xdr:to>
      <xdr:col>18</xdr:col>
      <xdr:colOff>806824</xdr:colOff>
      <xdr:row>32</xdr:row>
      <xdr:rowOff>268941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3353" y="2857499"/>
          <a:ext cx="3944471" cy="2958354"/>
        </a:xfrm>
        <a:prstGeom prst="rect">
          <a:avLst/>
        </a:prstGeom>
      </xdr:spPr>
    </xdr:pic>
    <xdr:clientData/>
  </xdr:twoCellAnchor>
  <xdr:twoCellAnchor editAs="oneCell">
    <xdr:from>
      <xdr:col>3</xdr:col>
      <xdr:colOff>1098176</xdr:colOff>
      <xdr:row>28</xdr:row>
      <xdr:rowOff>336176</xdr:rowOff>
    </xdr:from>
    <xdr:to>
      <xdr:col>8</xdr:col>
      <xdr:colOff>448236</xdr:colOff>
      <xdr:row>32</xdr:row>
      <xdr:rowOff>330574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088" y="2835088"/>
          <a:ext cx="4056530" cy="3042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4"/>
  <sheetViews>
    <sheetView showGridLines="0" workbookViewId="0">
      <selection activeCell="F17" sqref="F17"/>
    </sheetView>
  </sheetViews>
  <sheetFormatPr defaultRowHeight="15" x14ac:dyDescent="0.25"/>
  <cols>
    <col min="2" max="2" width="20.140625" bestFit="1" customWidth="1"/>
    <col min="3" max="3" width="9.7109375" customWidth="1"/>
    <col min="4" max="4" width="7.140625" customWidth="1"/>
    <col min="5" max="5" width="10.140625" customWidth="1"/>
    <col min="6" max="6" width="7.28515625" customWidth="1"/>
    <col min="7" max="8" width="4.5703125" bestFit="1" customWidth="1"/>
    <col min="9" max="10" width="5.5703125" bestFit="1" customWidth="1"/>
    <col min="11" max="11" width="4" bestFit="1" customWidth="1"/>
    <col min="12" max="12" width="5" bestFit="1" customWidth="1"/>
    <col min="13" max="13" width="4" bestFit="1" customWidth="1"/>
    <col min="14" max="15" width="5.5703125" bestFit="1" customWidth="1"/>
    <col min="16" max="16" width="8.28515625" bestFit="1" customWidth="1"/>
    <col min="17" max="17" width="5" bestFit="1" customWidth="1"/>
    <col min="18" max="18" width="3.42578125" bestFit="1" customWidth="1"/>
    <col min="19" max="19" width="7.140625" bestFit="1" customWidth="1"/>
    <col min="20" max="20" width="6.5703125" bestFit="1" customWidth="1"/>
    <col min="21" max="21" width="5.85546875" bestFit="1" customWidth="1"/>
    <col min="22" max="22" width="6.5703125" bestFit="1" customWidth="1"/>
    <col min="23" max="23" width="11.5703125" bestFit="1" customWidth="1"/>
    <col min="24" max="24" width="5.5703125" bestFit="1" customWidth="1"/>
    <col min="25" max="25" width="5.28515625" bestFit="1" customWidth="1"/>
    <col min="26" max="26" width="8.7109375" bestFit="1" customWidth="1"/>
    <col min="27" max="27" width="7" bestFit="1" customWidth="1"/>
    <col min="28" max="28" width="6.42578125" bestFit="1" customWidth="1"/>
    <col min="29" max="29" width="5.42578125" bestFit="1" customWidth="1"/>
    <col min="30" max="30" width="7.140625" bestFit="1" customWidth="1"/>
    <col min="31" max="31" width="10.5703125" bestFit="1" customWidth="1"/>
    <col min="32" max="32" width="10.5703125" customWidth="1"/>
    <col min="33" max="33" width="11.5703125" bestFit="1" customWidth="1"/>
    <col min="34" max="34" width="5" bestFit="1" customWidth="1"/>
    <col min="35" max="36" width="5.5703125" bestFit="1" customWidth="1"/>
  </cols>
  <sheetData>
    <row r="1" spans="2:16" ht="30" customHeight="1" x14ac:dyDescent="0.25">
      <c r="B1" s="3" t="s">
        <v>16</v>
      </c>
      <c r="C1" s="4" t="s">
        <v>17</v>
      </c>
      <c r="D1" s="179" t="s">
        <v>20</v>
      </c>
      <c r="E1" s="180"/>
      <c r="F1" s="1"/>
      <c r="G1" s="1"/>
      <c r="H1" s="1"/>
    </row>
    <row r="2" spans="2:16" x14ac:dyDescent="0.25">
      <c r="B2" s="5" t="s">
        <v>14</v>
      </c>
      <c r="C2" s="5" t="s">
        <v>13</v>
      </c>
      <c r="D2" s="6">
        <v>8.39</v>
      </c>
      <c r="E2" s="8">
        <f>D2*68.22</f>
        <v>572.36580000000004</v>
      </c>
      <c r="F2" s="1"/>
      <c r="G2" s="1"/>
      <c r="H2" s="1"/>
    </row>
    <row r="3" spans="2:16" x14ac:dyDescent="0.25">
      <c r="B3" s="5" t="s">
        <v>15</v>
      </c>
      <c r="C3" s="5" t="s">
        <v>12</v>
      </c>
      <c r="D3" s="6">
        <v>8</v>
      </c>
      <c r="E3" s="8">
        <f t="shared" ref="E3:E10" si="0">D3*68.22</f>
        <v>545.76</v>
      </c>
      <c r="F3" s="1"/>
      <c r="G3" s="1"/>
      <c r="H3" s="1"/>
    </row>
    <row r="4" spans="2:16" x14ac:dyDescent="0.25">
      <c r="B4" s="5" t="s">
        <v>10</v>
      </c>
      <c r="C4" s="5" t="s">
        <v>2</v>
      </c>
      <c r="D4" s="6">
        <v>6.53</v>
      </c>
      <c r="E4" s="8">
        <f t="shared" si="0"/>
        <v>445.47660000000002</v>
      </c>
      <c r="F4" s="1"/>
      <c r="G4" s="1"/>
      <c r="H4" s="1"/>
    </row>
    <row r="5" spans="2:16" x14ac:dyDescent="0.25">
      <c r="B5" s="12" t="s">
        <v>11</v>
      </c>
      <c r="C5" s="12" t="s">
        <v>3</v>
      </c>
      <c r="D5" s="13">
        <v>5.19</v>
      </c>
      <c r="E5" s="14">
        <f t="shared" si="0"/>
        <v>354.06180000000001</v>
      </c>
      <c r="F5" s="15" t="e">
        <f>C5*0.6</f>
        <v>#VALUE!</v>
      </c>
      <c r="G5" s="15"/>
      <c r="H5" s="1"/>
    </row>
    <row r="6" spans="2:16" x14ac:dyDescent="0.25">
      <c r="B6" s="9" t="s">
        <v>0</v>
      </c>
      <c r="C6" s="9" t="s">
        <v>2</v>
      </c>
      <c r="D6" s="10">
        <v>2.79</v>
      </c>
      <c r="E6" s="11">
        <f t="shared" si="0"/>
        <v>190.3338</v>
      </c>
      <c r="F6" s="1"/>
      <c r="G6" s="1"/>
      <c r="H6" s="1"/>
    </row>
    <row r="7" spans="2:16" x14ac:dyDescent="0.25">
      <c r="B7" s="9" t="s">
        <v>1</v>
      </c>
      <c r="C7" s="9" t="s">
        <v>3</v>
      </c>
      <c r="D7" s="10">
        <v>2.46</v>
      </c>
      <c r="E7" s="11">
        <f t="shared" si="0"/>
        <v>167.8212</v>
      </c>
      <c r="F7" s="1"/>
      <c r="G7" s="1"/>
      <c r="H7" s="1"/>
    </row>
    <row r="8" spans="2:16" x14ac:dyDescent="0.25">
      <c r="B8" s="9" t="s">
        <v>7</v>
      </c>
      <c r="C8" s="9" t="s">
        <v>4</v>
      </c>
      <c r="D8" s="10">
        <v>2.15</v>
      </c>
      <c r="E8" s="11">
        <f t="shared" si="0"/>
        <v>146.673</v>
      </c>
      <c r="F8" s="1"/>
      <c r="G8" s="1"/>
      <c r="H8" s="1"/>
    </row>
    <row r="9" spans="2:16" x14ac:dyDescent="0.25">
      <c r="B9" s="5" t="s">
        <v>8</v>
      </c>
      <c r="C9" s="5" t="s">
        <v>5</v>
      </c>
      <c r="D9" s="7">
        <v>2.1</v>
      </c>
      <c r="E9" s="8">
        <f t="shared" si="0"/>
        <v>143.262</v>
      </c>
      <c r="F9" s="1"/>
      <c r="G9" s="1"/>
      <c r="H9" s="1"/>
    </row>
    <row r="10" spans="2:16" x14ac:dyDescent="0.25">
      <c r="B10" s="5" t="s">
        <v>9</v>
      </c>
      <c r="C10" s="5" t="s">
        <v>6</v>
      </c>
      <c r="D10" s="7">
        <v>1.23</v>
      </c>
      <c r="E10" s="8">
        <f t="shared" si="0"/>
        <v>83.910600000000002</v>
      </c>
      <c r="F10" s="1"/>
      <c r="G10" s="1"/>
      <c r="H10" s="1"/>
    </row>
    <row r="12" spans="2:16" ht="73.5" customHeight="1" x14ac:dyDescent="0.25">
      <c r="B12" s="178" t="s">
        <v>18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2"/>
      <c r="N12" s="2"/>
      <c r="O12" s="2"/>
      <c r="P12" s="2"/>
    </row>
    <row r="13" spans="2:16" ht="36.75" customHeight="1" x14ac:dyDescent="0.25">
      <c r="B13" s="178" t="s">
        <v>19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</row>
    <row r="14" spans="2:16" x14ac:dyDescent="0.25">
      <c r="B14" t="s">
        <v>21</v>
      </c>
    </row>
  </sheetData>
  <mergeCells count="3">
    <mergeCell ref="B12:L12"/>
    <mergeCell ref="B13:L13"/>
    <mergeCell ref="D1:E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topLeftCell="A19" workbookViewId="0">
      <selection activeCell="F17" sqref="F17"/>
    </sheetView>
  </sheetViews>
  <sheetFormatPr defaultRowHeight="15" x14ac:dyDescent="0.25"/>
  <cols>
    <col min="1" max="1" width="20" bestFit="1" customWidth="1"/>
    <col min="2" max="2" width="17.140625" customWidth="1"/>
    <col min="3" max="3" width="15.42578125" customWidth="1"/>
    <col min="4" max="4" width="14.42578125" customWidth="1"/>
    <col min="5" max="5" width="17" customWidth="1"/>
    <col min="6" max="6" width="13.7109375" customWidth="1"/>
    <col min="7" max="7" width="11.140625" customWidth="1"/>
    <col min="8" max="8" width="11" customWidth="1"/>
    <col min="9" max="9" width="9.7109375" customWidth="1"/>
    <col min="10" max="10" width="14" customWidth="1"/>
    <col min="11" max="11" width="12.7109375" customWidth="1"/>
    <col min="12" max="12" width="12.28515625" customWidth="1"/>
    <col min="13" max="13" width="12" customWidth="1"/>
    <col min="14" max="14" width="9.140625" customWidth="1"/>
    <col min="15" max="15" width="12" customWidth="1"/>
    <col min="16" max="16" width="16.5703125" customWidth="1"/>
    <col min="17" max="17" width="15.140625" customWidth="1"/>
    <col min="18" max="18" width="15.85546875" customWidth="1"/>
    <col min="19" max="19" width="23.28515625" bestFit="1" customWidth="1"/>
    <col min="20" max="20" width="32.7109375" style="55" customWidth="1"/>
    <col min="21" max="21" width="25.140625" bestFit="1" customWidth="1"/>
  </cols>
  <sheetData>
    <row r="1" spans="1:6" hidden="1" x14ac:dyDescent="0.25">
      <c r="A1" t="s">
        <v>22</v>
      </c>
    </row>
    <row r="2" spans="1:6" hidden="1" x14ac:dyDescent="0.25"/>
    <row r="3" spans="1:6" hidden="1" x14ac:dyDescent="0.25">
      <c r="A3">
        <v>1</v>
      </c>
      <c r="B3" t="s">
        <v>23</v>
      </c>
      <c r="C3" s="16">
        <v>42000</v>
      </c>
      <c r="D3" t="s">
        <v>29</v>
      </c>
      <c r="E3">
        <v>2</v>
      </c>
      <c r="F3" t="s">
        <v>30</v>
      </c>
    </row>
    <row r="4" spans="1:6" hidden="1" x14ac:dyDescent="0.25">
      <c r="A4">
        <v>2</v>
      </c>
      <c r="B4" t="s">
        <v>24</v>
      </c>
      <c r="C4" s="16">
        <v>10000</v>
      </c>
      <c r="D4" t="s">
        <v>31</v>
      </c>
      <c r="E4">
        <v>3</v>
      </c>
      <c r="F4" t="s">
        <v>32</v>
      </c>
    </row>
    <row r="5" spans="1:6" hidden="1" x14ac:dyDescent="0.25">
      <c r="A5">
        <v>3</v>
      </c>
      <c r="B5" t="s">
        <v>40</v>
      </c>
      <c r="C5">
        <v>50000</v>
      </c>
      <c r="D5" t="s">
        <v>33</v>
      </c>
      <c r="E5">
        <v>2</v>
      </c>
      <c r="F5" t="s">
        <v>32</v>
      </c>
    </row>
    <row r="6" spans="1:6" hidden="1" x14ac:dyDescent="0.25">
      <c r="D6" t="s">
        <v>34</v>
      </c>
      <c r="E6">
        <f>(E3*(1/60))*60</f>
        <v>2</v>
      </c>
    </row>
    <row r="7" spans="1:6" hidden="1" x14ac:dyDescent="0.25">
      <c r="D7" t="s">
        <v>37</v>
      </c>
      <c r="E7" s="19">
        <f>(E4+E5+E6)/60</f>
        <v>0.11666666666666667</v>
      </c>
    </row>
    <row r="8" spans="1:6" hidden="1" x14ac:dyDescent="0.25"/>
    <row r="9" spans="1:6" hidden="1" x14ac:dyDescent="0.25"/>
    <row r="10" spans="1:6" hidden="1" x14ac:dyDescent="0.25">
      <c r="C10" s="181" t="s">
        <v>25</v>
      </c>
      <c r="D10" s="181"/>
      <c r="E10" s="181"/>
    </row>
    <row r="11" spans="1:6" hidden="1" x14ac:dyDescent="0.25">
      <c r="B11" s="17" t="s">
        <v>26</v>
      </c>
      <c r="C11" s="17">
        <v>1</v>
      </c>
      <c r="D11" s="17">
        <v>2</v>
      </c>
      <c r="E11" s="17">
        <v>3</v>
      </c>
    </row>
    <row r="12" spans="1:6" hidden="1" x14ac:dyDescent="0.25">
      <c r="B12" s="17" t="s">
        <v>27</v>
      </c>
      <c r="C12" s="17">
        <v>1</v>
      </c>
      <c r="D12" s="17">
        <v>2</v>
      </c>
      <c r="E12" s="17">
        <v>3</v>
      </c>
    </row>
    <row r="13" spans="1:6" hidden="1" x14ac:dyDescent="0.25">
      <c r="B13" s="17" t="s">
        <v>28</v>
      </c>
      <c r="C13" s="17">
        <f>15/60</f>
        <v>0.25</v>
      </c>
      <c r="D13" s="17">
        <f>30/60</f>
        <v>0.5</v>
      </c>
      <c r="E13" s="17">
        <f>45/60</f>
        <v>0.75</v>
      </c>
    </row>
    <row r="14" spans="1:6" hidden="1" x14ac:dyDescent="0.25">
      <c r="B14" s="17" t="s">
        <v>35</v>
      </c>
      <c r="C14" s="17">
        <f>C12+C13</f>
        <v>1.25</v>
      </c>
      <c r="D14" s="17">
        <f t="shared" ref="D14:E14" si="0">D12+D13</f>
        <v>2.5</v>
      </c>
      <c r="E14" s="17">
        <f t="shared" si="0"/>
        <v>3.75</v>
      </c>
    </row>
    <row r="15" spans="1:6" hidden="1" x14ac:dyDescent="0.25">
      <c r="B15" s="18" t="s">
        <v>36</v>
      </c>
      <c r="C15">
        <f>8-C14</f>
        <v>6.75</v>
      </c>
      <c r="D15">
        <f>16-D14</f>
        <v>13.5</v>
      </c>
      <c r="E15">
        <f>24-E14</f>
        <v>20.25</v>
      </c>
    </row>
    <row r="16" spans="1:6" hidden="1" x14ac:dyDescent="0.25">
      <c r="B16" s="18" t="s">
        <v>38</v>
      </c>
      <c r="C16">
        <v>1</v>
      </c>
      <c r="D16">
        <v>2</v>
      </c>
      <c r="E16">
        <v>3</v>
      </c>
    </row>
    <row r="17" spans="1:24" hidden="1" x14ac:dyDescent="0.25">
      <c r="C17">
        <f>C15-C16</f>
        <v>5.75</v>
      </c>
      <c r="D17">
        <f t="shared" ref="D17:E17" si="1">D15-D16</f>
        <v>11.5</v>
      </c>
      <c r="E17">
        <f t="shared" si="1"/>
        <v>17.25</v>
      </c>
    </row>
    <row r="18" spans="1:24" hidden="1" x14ac:dyDescent="0.25">
      <c r="B18" t="s">
        <v>39</v>
      </c>
      <c r="C18">
        <f>C17/8</f>
        <v>0.71875</v>
      </c>
    </row>
    <row r="19" spans="1:24" x14ac:dyDescent="0.25">
      <c r="A19" s="183" t="s">
        <v>55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52"/>
    </row>
    <row r="20" spans="1:24" x14ac:dyDescent="0.25">
      <c r="A20" s="32" t="s">
        <v>61</v>
      </c>
    </row>
    <row r="21" spans="1:24" ht="90" customHeight="1" thickBot="1" x14ac:dyDescent="0.3">
      <c r="A21" s="20" t="s">
        <v>16</v>
      </c>
      <c r="B21" s="20" t="s">
        <v>57</v>
      </c>
      <c r="C21" s="182" t="s">
        <v>51</v>
      </c>
      <c r="D21" s="182"/>
      <c r="E21" s="20" t="s">
        <v>50</v>
      </c>
      <c r="F21" s="20" t="s">
        <v>58</v>
      </c>
      <c r="G21" s="20" t="s">
        <v>59</v>
      </c>
      <c r="H21" s="20" t="s">
        <v>60</v>
      </c>
      <c r="I21" s="23" t="s">
        <v>56</v>
      </c>
      <c r="J21" s="22" t="s">
        <v>41</v>
      </c>
      <c r="K21" s="22" t="s">
        <v>42</v>
      </c>
      <c r="L21" s="22" t="s">
        <v>43</v>
      </c>
      <c r="M21" s="22" t="s">
        <v>44</v>
      </c>
      <c r="N21" s="22" t="s">
        <v>45</v>
      </c>
      <c r="O21" s="22" t="s">
        <v>46</v>
      </c>
      <c r="P21" s="45" t="s">
        <v>47</v>
      </c>
      <c r="Q21" s="20" t="s">
        <v>48</v>
      </c>
      <c r="R21" s="20" t="s">
        <v>49</v>
      </c>
      <c r="S21" s="51" t="s">
        <v>78</v>
      </c>
      <c r="T21" s="51" t="s">
        <v>91</v>
      </c>
      <c r="U21" s="51" t="s">
        <v>106</v>
      </c>
    </row>
    <row r="22" spans="1:24" ht="48" customHeight="1" x14ac:dyDescent="0.25">
      <c r="A22" s="24" t="s">
        <v>14</v>
      </c>
      <c r="B22" s="24">
        <v>3.1</v>
      </c>
      <c r="C22" s="25">
        <v>8.39</v>
      </c>
      <c r="D22" s="30">
        <f t="shared" ref="D22:D30" si="2">C22*$B$45</f>
        <v>539.14140000000009</v>
      </c>
      <c r="E22" s="26">
        <f>B22*$C$18</f>
        <v>2.2281249999999999</v>
      </c>
      <c r="F22" s="26">
        <f>E22*8</f>
        <v>17.824999999999999</v>
      </c>
      <c r="G22" s="26">
        <f>F22*2</f>
        <v>35.65</v>
      </c>
      <c r="H22" s="26">
        <f>F22*3</f>
        <v>53.474999999999994</v>
      </c>
      <c r="I22" s="26">
        <v>800</v>
      </c>
      <c r="J22" s="26">
        <f>(C3+C4+C5)*12/247+I22</f>
        <v>5755.465587044534</v>
      </c>
      <c r="K22" s="26">
        <f>(C3+C4+C5+C5)*12/247+I22</f>
        <v>8184.6153846153848</v>
      </c>
      <c r="L22" s="26">
        <f>(C3+C4+C5*3)*12/247+I22</f>
        <v>10613.765182186235</v>
      </c>
      <c r="M22" s="24">
        <f>J22/F22</f>
        <v>322.88726996042266</v>
      </c>
      <c r="N22" s="24">
        <f>K22/G22</f>
        <v>229.58247923184811</v>
      </c>
      <c r="O22" s="39">
        <f>L22/H22</f>
        <v>198.48088232232325</v>
      </c>
      <c r="P22" s="46">
        <f>M22+D22</f>
        <v>862.0286699604228</v>
      </c>
      <c r="Q22" s="42">
        <f>N22+D22</f>
        <v>768.72387923184817</v>
      </c>
      <c r="R22" s="21">
        <f>O22+D22</f>
        <v>737.62228232232337</v>
      </c>
      <c r="S22" s="21" t="s">
        <v>77</v>
      </c>
      <c r="T22" s="56" t="s">
        <v>64</v>
      </c>
      <c r="U22" s="71" t="s">
        <v>103</v>
      </c>
    </row>
    <row r="23" spans="1:24" ht="48" customHeight="1" x14ac:dyDescent="0.3">
      <c r="A23" s="34" t="s">
        <v>15</v>
      </c>
      <c r="B23" s="34">
        <v>4.7</v>
      </c>
      <c r="C23" s="35">
        <v>8</v>
      </c>
      <c r="D23" s="36">
        <f t="shared" si="2"/>
        <v>514.08000000000004</v>
      </c>
      <c r="E23" s="37">
        <f t="shared" ref="E23:E30" si="3">B23*$C$18</f>
        <v>3.3781250000000003</v>
      </c>
      <c r="F23" s="37">
        <f t="shared" ref="F23:F30" si="4">E23*8</f>
        <v>27.025000000000002</v>
      </c>
      <c r="G23" s="37">
        <f t="shared" ref="G23:G30" si="5">F23*2</f>
        <v>54.050000000000004</v>
      </c>
      <c r="H23" s="37">
        <f t="shared" ref="H23:H30" si="6">F23*3</f>
        <v>81.075000000000003</v>
      </c>
      <c r="I23" s="37">
        <v>800</v>
      </c>
      <c r="J23" s="37">
        <f>J22</f>
        <v>5755.465587044534</v>
      </c>
      <c r="K23" s="37">
        <f>K22</f>
        <v>8184.6153846153848</v>
      </c>
      <c r="L23" s="37">
        <f>L22</f>
        <v>10613.765182186235</v>
      </c>
      <c r="M23" s="34">
        <f t="shared" ref="M23:M30" si="7">J23/F23</f>
        <v>212.96819933559792</v>
      </c>
      <c r="N23" s="34">
        <f t="shared" ref="N23:N30" si="8">K23/G23</f>
        <v>151.42674162100619</v>
      </c>
      <c r="O23" s="41">
        <f t="shared" ref="O23:O30" si="9">L23/H23</f>
        <v>130.91292238280894</v>
      </c>
      <c r="P23" s="50">
        <f t="shared" ref="P23:P30" si="10">M23+D23</f>
        <v>727.04819933559793</v>
      </c>
      <c r="Q23" s="44">
        <f t="shared" ref="Q23:Q30" si="11">N23+D23</f>
        <v>665.5067416210062</v>
      </c>
      <c r="R23" s="38">
        <f t="shared" ref="R23:R30" si="12">O23+D23</f>
        <v>644.99292238280896</v>
      </c>
      <c r="S23" s="38" t="s">
        <v>76</v>
      </c>
      <c r="T23" s="57" t="s">
        <v>75</v>
      </c>
      <c r="U23" s="71" t="s">
        <v>104</v>
      </c>
    </row>
    <row r="24" spans="1:24" ht="48" customHeight="1" x14ac:dyDescent="0.3">
      <c r="A24" s="34" t="s">
        <v>10</v>
      </c>
      <c r="B24" s="34">
        <v>5.2</v>
      </c>
      <c r="C24" s="35">
        <v>6.53</v>
      </c>
      <c r="D24" s="36">
        <f t="shared" si="2"/>
        <v>419.61780000000005</v>
      </c>
      <c r="E24" s="37">
        <f t="shared" si="3"/>
        <v>3.7375000000000003</v>
      </c>
      <c r="F24" s="37">
        <f t="shared" si="4"/>
        <v>29.900000000000002</v>
      </c>
      <c r="G24" s="37">
        <f t="shared" si="5"/>
        <v>59.800000000000004</v>
      </c>
      <c r="H24" s="37">
        <f t="shared" si="6"/>
        <v>89.7</v>
      </c>
      <c r="I24" s="37">
        <v>800</v>
      </c>
      <c r="J24" s="37">
        <f t="shared" ref="J24:J30" si="13">J23</f>
        <v>5755.465587044534</v>
      </c>
      <c r="K24" s="37">
        <f t="shared" ref="K24:K30" si="14">K23</f>
        <v>8184.6153846153848</v>
      </c>
      <c r="L24" s="37">
        <f t="shared" ref="L24:L30" si="15">L23</f>
        <v>10613.765182186235</v>
      </c>
      <c r="M24" s="34">
        <f t="shared" si="7"/>
        <v>192.49048786102119</v>
      </c>
      <c r="N24" s="34">
        <f t="shared" si="8"/>
        <v>136.86647800360174</v>
      </c>
      <c r="O24" s="41">
        <f t="shared" si="9"/>
        <v>118.32514138446192</v>
      </c>
      <c r="P24" s="50">
        <f t="shared" si="10"/>
        <v>612.10828786102127</v>
      </c>
      <c r="Q24" s="44">
        <f t="shared" si="11"/>
        <v>556.48427800360173</v>
      </c>
      <c r="R24" s="38">
        <f t="shared" si="12"/>
        <v>537.94294138446196</v>
      </c>
      <c r="S24" s="38" t="s">
        <v>74</v>
      </c>
      <c r="T24" s="57" t="s">
        <v>70</v>
      </c>
      <c r="U24" s="71" t="s">
        <v>105</v>
      </c>
    </row>
    <row r="25" spans="1:24" ht="48" customHeight="1" x14ac:dyDescent="0.25">
      <c r="A25" s="34" t="s">
        <v>11</v>
      </c>
      <c r="B25" s="34">
        <v>10.3</v>
      </c>
      <c r="C25" s="35">
        <v>5.19</v>
      </c>
      <c r="D25" s="36">
        <f t="shared" si="2"/>
        <v>333.50940000000003</v>
      </c>
      <c r="E25" s="37">
        <f t="shared" si="3"/>
        <v>7.4031250000000002</v>
      </c>
      <c r="F25" s="37">
        <f t="shared" si="4"/>
        <v>59.225000000000001</v>
      </c>
      <c r="G25" s="37">
        <f t="shared" si="5"/>
        <v>118.45</v>
      </c>
      <c r="H25" s="37">
        <f t="shared" si="6"/>
        <v>177.67500000000001</v>
      </c>
      <c r="I25" s="37">
        <v>800</v>
      </c>
      <c r="J25" s="37">
        <f t="shared" si="13"/>
        <v>5755.465587044534</v>
      </c>
      <c r="K25" s="37">
        <f t="shared" si="14"/>
        <v>8184.6153846153848</v>
      </c>
      <c r="L25" s="37">
        <f t="shared" si="15"/>
        <v>10613.765182186235</v>
      </c>
      <c r="M25" s="34">
        <f t="shared" si="7"/>
        <v>97.179663774496134</v>
      </c>
      <c r="N25" s="34">
        <f t="shared" si="8"/>
        <v>69.097639380459128</v>
      </c>
      <c r="O25" s="41">
        <f t="shared" si="9"/>
        <v>59.736964582446795</v>
      </c>
      <c r="P25" s="54">
        <f t="shared" si="10"/>
        <v>430.68906377449616</v>
      </c>
      <c r="Q25" s="44">
        <f t="shared" si="11"/>
        <v>402.60703938045913</v>
      </c>
      <c r="R25" s="38">
        <f t="shared" si="12"/>
        <v>393.2463645824468</v>
      </c>
      <c r="S25" s="38" t="s">
        <v>74</v>
      </c>
      <c r="T25" s="57" t="s">
        <v>69</v>
      </c>
      <c r="U25" s="71" t="s">
        <v>101</v>
      </c>
    </row>
    <row r="26" spans="1:24" ht="48" customHeight="1" x14ac:dyDescent="0.25">
      <c r="A26" s="24" t="s">
        <v>0</v>
      </c>
      <c r="B26" s="24">
        <v>5.2</v>
      </c>
      <c r="C26" s="25">
        <v>2.79</v>
      </c>
      <c r="D26" s="30">
        <f t="shared" si="2"/>
        <v>179.28540000000001</v>
      </c>
      <c r="E26" s="26">
        <f t="shared" si="3"/>
        <v>3.7375000000000003</v>
      </c>
      <c r="F26" s="26">
        <f t="shared" si="4"/>
        <v>29.900000000000002</v>
      </c>
      <c r="G26" s="26">
        <f t="shared" si="5"/>
        <v>59.800000000000004</v>
      </c>
      <c r="H26" s="26">
        <f t="shared" si="6"/>
        <v>89.7</v>
      </c>
      <c r="I26" s="26">
        <v>800</v>
      </c>
      <c r="J26" s="26">
        <f t="shared" si="13"/>
        <v>5755.465587044534</v>
      </c>
      <c r="K26" s="26">
        <f t="shared" si="14"/>
        <v>8184.6153846153848</v>
      </c>
      <c r="L26" s="26">
        <f t="shared" si="15"/>
        <v>10613.765182186235</v>
      </c>
      <c r="M26" s="24">
        <f t="shared" si="7"/>
        <v>192.49048786102119</v>
      </c>
      <c r="N26" s="24">
        <f t="shared" si="8"/>
        <v>136.86647800360174</v>
      </c>
      <c r="O26" s="39">
        <f t="shared" si="9"/>
        <v>118.32514138446192</v>
      </c>
      <c r="P26" s="48">
        <f t="shared" si="10"/>
        <v>371.7758878610212</v>
      </c>
      <c r="Q26" s="42">
        <f t="shared" si="11"/>
        <v>316.15187800360172</v>
      </c>
      <c r="R26" s="21">
        <f t="shared" si="12"/>
        <v>297.61054138446195</v>
      </c>
      <c r="S26" s="21" t="s">
        <v>73</v>
      </c>
      <c r="T26" s="56" t="s">
        <v>65</v>
      </c>
      <c r="U26" s="71" t="s">
        <v>100</v>
      </c>
    </row>
    <row r="27" spans="1:24" ht="48" customHeight="1" x14ac:dyDescent="0.3">
      <c r="A27" s="34" t="s">
        <v>1</v>
      </c>
      <c r="B27" s="34">
        <v>10.3</v>
      </c>
      <c r="C27" s="35">
        <v>2.46</v>
      </c>
      <c r="D27" s="36">
        <f t="shared" si="2"/>
        <v>158.0796</v>
      </c>
      <c r="E27" s="37">
        <f t="shared" si="3"/>
        <v>7.4031250000000002</v>
      </c>
      <c r="F27" s="37">
        <f t="shared" si="4"/>
        <v>59.225000000000001</v>
      </c>
      <c r="G27" s="37">
        <f t="shared" si="5"/>
        <v>118.45</v>
      </c>
      <c r="H27" s="37">
        <f t="shared" si="6"/>
        <v>177.67500000000001</v>
      </c>
      <c r="I27" s="37">
        <v>800</v>
      </c>
      <c r="J27" s="37">
        <f t="shared" si="13"/>
        <v>5755.465587044534</v>
      </c>
      <c r="K27" s="37">
        <f t="shared" si="14"/>
        <v>8184.6153846153848</v>
      </c>
      <c r="L27" s="37">
        <f t="shared" si="15"/>
        <v>10613.765182186235</v>
      </c>
      <c r="M27" s="34">
        <f t="shared" si="7"/>
        <v>97.179663774496134</v>
      </c>
      <c r="N27" s="34">
        <f t="shared" si="8"/>
        <v>69.097639380459128</v>
      </c>
      <c r="O27" s="41">
        <f t="shared" si="9"/>
        <v>59.736964582446795</v>
      </c>
      <c r="P27" s="50">
        <f t="shared" si="10"/>
        <v>255.25926377449613</v>
      </c>
      <c r="Q27" s="44">
        <f t="shared" si="11"/>
        <v>227.17723938045913</v>
      </c>
      <c r="R27" s="38">
        <f t="shared" si="12"/>
        <v>217.8165645824468</v>
      </c>
      <c r="S27" s="38" t="s">
        <v>102</v>
      </c>
      <c r="T27" s="57" t="s">
        <v>66</v>
      </c>
      <c r="U27" s="71" t="s">
        <v>99</v>
      </c>
      <c r="V27" s="70"/>
      <c r="W27" s="75"/>
      <c r="X27" s="53"/>
    </row>
    <row r="28" spans="1:24" ht="48" customHeight="1" x14ac:dyDescent="0.25">
      <c r="A28" s="34" t="s">
        <v>54</v>
      </c>
      <c r="B28" s="34">
        <v>14.3</v>
      </c>
      <c r="C28" s="35">
        <v>2.15</v>
      </c>
      <c r="D28" s="36">
        <f t="shared" si="2"/>
        <v>138.15899999999999</v>
      </c>
      <c r="E28" s="37">
        <f t="shared" si="3"/>
        <v>10.278125000000001</v>
      </c>
      <c r="F28" s="37">
        <f t="shared" si="4"/>
        <v>82.225000000000009</v>
      </c>
      <c r="G28" s="37">
        <f t="shared" si="5"/>
        <v>164.45000000000002</v>
      </c>
      <c r="H28" s="37">
        <f t="shared" si="6"/>
        <v>246.67500000000001</v>
      </c>
      <c r="I28" s="37">
        <v>800</v>
      </c>
      <c r="J28" s="37">
        <f t="shared" si="13"/>
        <v>5755.465587044534</v>
      </c>
      <c r="K28" s="37">
        <f t="shared" si="14"/>
        <v>8184.6153846153848</v>
      </c>
      <c r="L28" s="37">
        <f t="shared" si="15"/>
        <v>10613.765182186235</v>
      </c>
      <c r="M28" s="34">
        <f t="shared" si="7"/>
        <v>69.996541040371341</v>
      </c>
      <c r="N28" s="34">
        <f t="shared" si="8"/>
        <v>49.769628364946087</v>
      </c>
      <c r="O28" s="41">
        <f t="shared" si="9"/>
        <v>43.027324139804335</v>
      </c>
      <c r="P28" s="54">
        <f t="shared" si="10"/>
        <v>208.15554104037133</v>
      </c>
      <c r="Q28" s="44">
        <f t="shared" si="11"/>
        <v>187.92862836494606</v>
      </c>
      <c r="R28" s="38">
        <f t="shared" si="12"/>
        <v>181.18632413980433</v>
      </c>
      <c r="S28" s="38" t="s">
        <v>102</v>
      </c>
      <c r="T28" s="57" t="s">
        <v>98</v>
      </c>
      <c r="U28" s="72" t="s">
        <v>101</v>
      </c>
      <c r="V28" s="70"/>
      <c r="W28" s="75"/>
      <c r="X28" s="53"/>
    </row>
    <row r="29" spans="1:24" ht="60" x14ac:dyDescent="0.25">
      <c r="A29" s="27" t="s">
        <v>53</v>
      </c>
      <c r="B29" s="27">
        <v>22.1</v>
      </c>
      <c r="C29" s="28">
        <v>2.1</v>
      </c>
      <c r="D29" s="31">
        <f t="shared" si="2"/>
        <v>134.94600000000003</v>
      </c>
      <c r="E29" s="29">
        <f t="shared" si="3"/>
        <v>15.884375</v>
      </c>
      <c r="F29" s="29">
        <f t="shared" si="4"/>
        <v>127.075</v>
      </c>
      <c r="G29" s="29">
        <f t="shared" si="5"/>
        <v>254.15</v>
      </c>
      <c r="H29" s="29">
        <f t="shared" si="6"/>
        <v>381.22500000000002</v>
      </c>
      <c r="I29" s="29">
        <v>800</v>
      </c>
      <c r="J29" s="29">
        <f t="shared" si="13"/>
        <v>5755.465587044534</v>
      </c>
      <c r="K29" s="29">
        <f t="shared" si="14"/>
        <v>8184.6153846153848</v>
      </c>
      <c r="L29" s="29">
        <f t="shared" si="15"/>
        <v>10613.765182186235</v>
      </c>
      <c r="M29" s="27">
        <f t="shared" si="7"/>
        <v>45.29187949671087</v>
      </c>
      <c r="N29" s="27">
        <f t="shared" si="8"/>
        <v>32.203877177318056</v>
      </c>
      <c r="O29" s="40">
        <f t="shared" si="9"/>
        <v>27.841209737520451</v>
      </c>
      <c r="P29" s="47">
        <f t="shared" si="10"/>
        <v>180.23787949671089</v>
      </c>
      <c r="Q29" s="43">
        <f t="shared" si="11"/>
        <v>167.14987717731807</v>
      </c>
      <c r="R29" s="33">
        <f t="shared" si="12"/>
        <v>162.78720973752047</v>
      </c>
      <c r="S29" s="33" t="s">
        <v>72</v>
      </c>
      <c r="T29" s="64" t="s">
        <v>67</v>
      </c>
      <c r="U29" s="73" t="s">
        <v>107</v>
      </c>
    </row>
    <row r="30" spans="1:24" ht="60.75" thickBot="1" x14ac:dyDescent="0.3">
      <c r="A30" s="24" t="s">
        <v>9</v>
      </c>
      <c r="B30" s="24">
        <v>25</v>
      </c>
      <c r="C30" s="25">
        <v>1.23</v>
      </c>
      <c r="D30" s="30">
        <f t="shared" si="2"/>
        <v>79.0398</v>
      </c>
      <c r="E30" s="26">
        <f t="shared" si="3"/>
        <v>17.96875</v>
      </c>
      <c r="F30" s="26">
        <f t="shared" si="4"/>
        <v>143.75</v>
      </c>
      <c r="G30" s="26">
        <f t="shared" si="5"/>
        <v>287.5</v>
      </c>
      <c r="H30" s="26">
        <f t="shared" si="6"/>
        <v>431.25</v>
      </c>
      <c r="I30" s="26">
        <v>800</v>
      </c>
      <c r="J30" s="26">
        <f t="shared" si="13"/>
        <v>5755.465587044534</v>
      </c>
      <c r="K30" s="26">
        <f t="shared" si="14"/>
        <v>8184.6153846153848</v>
      </c>
      <c r="L30" s="26">
        <f t="shared" si="15"/>
        <v>10613.765182186235</v>
      </c>
      <c r="M30" s="24">
        <f t="shared" si="7"/>
        <v>40.038021475092414</v>
      </c>
      <c r="N30" s="24">
        <f t="shared" si="8"/>
        <v>28.468227424749163</v>
      </c>
      <c r="O30" s="39">
        <f t="shared" si="9"/>
        <v>24.611629407968081</v>
      </c>
      <c r="P30" s="49">
        <f t="shared" si="10"/>
        <v>119.07782147509241</v>
      </c>
      <c r="Q30" s="42">
        <f t="shared" si="11"/>
        <v>107.50802742474916</v>
      </c>
      <c r="R30" s="21">
        <f t="shared" si="12"/>
        <v>103.65142940796808</v>
      </c>
      <c r="S30" s="21" t="s">
        <v>71</v>
      </c>
      <c r="T30" s="56" t="s">
        <v>68</v>
      </c>
      <c r="U30" s="73" t="s">
        <v>108</v>
      </c>
    </row>
    <row r="31" spans="1:24" x14ac:dyDescent="0.25">
      <c r="P31" s="53">
        <f>P24-P25</f>
        <v>181.41922408652511</v>
      </c>
    </row>
    <row r="33" spans="1:21" x14ac:dyDescent="0.25">
      <c r="A33" s="32" t="s">
        <v>62</v>
      </c>
    </row>
    <row r="34" spans="1:21" ht="101.25" customHeight="1" thickBot="1" x14ac:dyDescent="0.3">
      <c r="A34" s="20" t="s">
        <v>16</v>
      </c>
      <c r="B34" s="20" t="s">
        <v>57</v>
      </c>
      <c r="C34" s="182" t="s">
        <v>51</v>
      </c>
      <c r="D34" s="182"/>
      <c r="E34" s="20" t="s">
        <v>50</v>
      </c>
      <c r="F34" s="20" t="s">
        <v>58</v>
      </c>
      <c r="G34" s="20" t="s">
        <v>59</v>
      </c>
      <c r="H34" s="20" t="s">
        <v>60</v>
      </c>
      <c r="I34" s="23" t="s">
        <v>56</v>
      </c>
      <c r="J34" s="22" t="s">
        <v>41</v>
      </c>
      <c r="K34" s="22" t="s">
        <v>42</v>
      </c>
      <c r="L34" s="22" t="s">
        <v>43</v>
      </c>
      <c r="M34" s="22" t="s">
        <v>44</v>
      </c>
      <c r="N34" s="22" t="s">
        <v>45</v>
      </c>
      <c r="O34" s="22" t="s">
        <v>46</v>
      </c>
      <c r="P34" s="45" t="s">
        <v>47</v>
      </c>
      <c r="Q34" s="20" t="s">
        <v>48</v>
      </c>
      <c r="R34" s="20" t="s">
        <v>49</v>
      </c>
      <c r="S34" s="51" t="s">
        <v>78</v>
      </c>
      <c r="T34" s="51" t="s">
        <v>91</v>
      </c>
    </row>
    <row r="35" spans="1:21" ht="48" customHeight="1" x14ac:dyDescent="0.25">
      <c r="A35" s="24" t="s">
        <v>14</v>
      </c>
      <c r="B35" s="24">
        <v>3.1</v>
      </c>
      <c r="C35" s="25">
        <v>8.39</v>
      </c>
      <c r="D35" s="30">
        <f>C35*$B$45</f>
        <v>539.14140000000009</v>
      </c>
      <c r="E35" s="26">
        <f>B35*$C$18*0.75</f>
        <v>1.6710937499999998</v>
      </c>
      <c r="F35" s="26">
        <f>E35*8</f>
        <v>13.368749999999999</v>
      </c>
      <c r="G35" s="26">
        <f>F35*2</f>
        <v>26.737499999999997</v>
      </c>
      <c r="H35" s="26">
        <f>F35*3</f>
        <v>40.106249999999996</v>
      </c>
      <c r="I35" s="26">
        <v>800</v>
      </c>
      <c r="J35" s="26">
        <f>J22</f>
        <v>5755.465587044534</v>
      </c>
      <c r="K35" s="26">
        <f t="shared" ref="K35:L35" si="16">K22</f>
        <v>8184.6153846153848</v>
      </c>
      <c r="L35" s="26">
        <f t="shared" si="16"/>
        <v>10613.765182186235</v>
      </c>
      <c r="M35" s="24">
        <f>J35/F35</f>
        <v>430.51635994723028</v>
      </c>
      <c r="N35" s="24">
        <f>K35/G35</f>
        <v>306.10997230913085</v>
      </c>
      <c r="O35" s="39">
        <f>L35/H35</f>
        <v>264.64117642976436</v>
      </c>
      <c r="P35" s="46">
        <f>M35+D35</f>
        <v>969.65775994723037</v>
      </c>
      <c r="Q35" s="42">
        <f>N35+D35</f>
        <v>845.25137230913094</v>
      </c>
      <c r="R35" s="21">
        <f>O35+D35</f>
        <v>803.7825764297645</v>
      </c>
      <c r="S35" s="21" t="s">
        <v>77</v>
      </c>
      <c r="T35" s="56" t="s">
        <v>64</v>
      </c>
    </row>
    <row r="36" spans="1:21" ht="48" customHeight="1" x14ac:dyDescent="0.3">
      <c r="A36" s="34" t="s">
        <v>15</v>
      </c>
      <c r="B36" s="34">
        <v>4.7</v>
      </c>
      <c r="C36" s="35">
        <v>8</v>
      </c>
      <c r="D36" s="36">
        <f t="shared" ref="D36:D43" si="17">C36*$B$45</f>
        <v>514.08000000000004</v>
      </c>
      <c r="E36" s="37">
        <f t="shared" ref="E36:E43" si="18">B36*$C$18*0.75</f>
        <v>2.5335937500000001</v>
      </c>
      <c r="F36" s="37">
        <f t="shared" ref="F36:F43" si="19">E36*8</f>
        <v>20.268750000000001</v>
      </c>
      <c r="G36" s="37">
        <f t="shared" ref="G36:G43" si="20">F36*2</f>
        <v>40.537500000000001</v>
      </c>
      <c r="H36" s="37">
        <f t="shared" ref="H36:H43" si="21">F36*3</f>
        <v>60.806250000000006</v>
      </c>
      <c r="I36" s="37">
        <v>800</v>
      </c>
      <c r="J36" s="37">
        <f>J35</f>
        <v>5755.465587044534</v>
      </c>
      <c r="K36" s="37">
        <f>K35</f>
        <v>8184.6153846153848</v>
      </c>
      <c r="L36" s="37">
        <f>L35</f>
        <v>10613.765182186235</v>
      </c>
      <c r="M36" s="34">
        <f t="shared" ref="M36:M43" si="22">J36/F36</f>
        <v>283.95759911413057</v>
      </c>
      <c r="N36" s="34">
        <f t="shared" ref="N36:N43" si="23">K36/G36</f>
        <v>201.90232216134157</v>
      </c>
      <c r="O36" s="41">
        <f t="shared" ref="O36:O43" si="24">L36/H36</f>
        <v>174.55056317707857</v>
      </c>
      <c r="P36" s="50">
        <f t="shared" ref="P36:P43" si="25">M36+D36</f>
        <v>798.03759911413067</v>
      </c>
      <c r="Q36" s="44">
        <f t="shared" ref="Q36:Q43" si="26">N36+D36</f>
        <v>715.98232216134159</v>
      </c>
      <c r="R36" s="38">
        <f t="shared" ref="R36:R43" si="27">O36+D36</f>
        <v>688.63056317707856</v>
      </c>
      <c r="S36" s="38" t="s">
        <v>76</v>
      </c>
      <c r="T36" s="57" t="s">
        <v>75</v>
      </c>
      <c r="U36" s="53"/>
    </row>
    <row r="37" spans="1:21" ht="48" customHeight="1" x14ac:dyDescent="0.3">
      <c r="A37" s="34" t="s">
        <v>10</v>
      </c>
      <c r="B37" s="34">
        <v>5.2</v>
      </c>
      <c r="C37" s="35">
        <v>6.53</v>
      </c>
      <c r="D37" s="36">
        <f t="shared" si="17"/>
        <v>419.61780000000005</v>
      </c>
      <c r="E37" s="37">
        <f t="shared" si="18"/>
        <v>2.8031250000000001</v>
      </c>
      <c r="F37" s="37">
        <f t="shared" si="19"/>
        <v>22.425000000000001</v>
      </c>
      <c r="G37" s="37">
        <f t="shared" si="20"/>
        <v>44.85</v>
      </c>
      <c r="H37" s="37">
        <f t="shared" si="21"/>
        <v>67.275000000000006</v>
      </c>
      <c r="I37" s="37">
        <v>800</v>
      </c>
      <c r="J37" s="37">
        <f t="shared" ref="J37:J43" si="28">J36</f>
        <v>5755.465587044534</v>
      </c>
      <c r="K37" s="37">
        <f t="shared" ref="K37:K43" si="29">K36</f>
        <v>8184.6153846153848</v>
      </c>
      <c r="L37" s="37">
        <f t="shared" ref="L37:L43" si="30">L36</f>
        <v>10613.765182186235</v>
      </c>
      <c r="M37" s="34">
        <f t="shared" si="22"/>
        <v>256.65398381469493</v>
      </c>
      <c r="N37" s="34">
        <f t="shared" si="23"/>
        <v>182.48863733813567</v>
      </c>
      <c r="O37" s="41">
        <f t="shared" si="24"/>
        <v>157.76685517928254</v>
      </c>
      <c r="P37" s="50">
        <f t="shared" si="25"/>
        <v>676.27178381469503</v>
      </c>
      <c r="Q37" s="44">
        <f t="shared" si="26"/>
        <v>602.10643733813572</v>
      </c>
      <c r="R37" s="38">
        <f t="shared" si="27"/>
        <v>577.38465517928262</v>
      </c>
      <c r="S37" s="38" t="s">
        <v>74</v>
      </c>
      <c r="T37" s="57" t="s">
        <v>70</v>
      </c>
    </row>
    <row r="38" spans="1:21" ht="48" customHeight="1" x14ac:dyDescent="0.25">
      <c r="A38" s="34" t="s">
        <v>11</v>
      </c>
      <c r="B38" s="34">
        <v>10.3</v>
      </c>
      <c r="C38" s="35">
        <v>5.19</v>
      </c>
      <c r="D38" s="36">
        <f t="shared" si="17"/>
        <v>333.50940000000003</v>
      </c>
      <c r="E38" s="37">
        <f t="shared" si="18"/>
        <v>5.5523437500000004</v>
      </c>
      <c r="F38" s="37">
        <f t="shared" si="19"/>
        <v>44.418750000000003</v>
      </c>
      <c r="G38" s="37">
        <f t="shared" si="20"/>
        <v>88.837500000000006</v>
      </c>
      <c r="H38" s="37">
        <f t="shared" si="21"/>
        <v>133.25625000000002</v>
      </c>
      <c r="I38" s="37">
        <v>800</v>
      </c>
      <c r="J38" s="37">
        <f t="shared" si="28"/>
        <v>5755.465587044534</v>
      </c>
      <c r="K38" s="37">
        <f t="shared" si="29"/>
        <v>8184.6153846153848</v>
      </c>
      <c r="L38" s="37">
        <f t="shared" si="30"/>
        <v>10613.765182186235</v>
      </c>
      <c r="M38" s="34">
        <f t="shared" si="22"/>
        <v>129.5728850326615</v>
      </c>
      <c r="N38" s="34">
        <f t="shared" si="23"/>
        <v>92.130185840612171</v>
      </c>
      <c r="O38" s="41">
        <f t="shared" si="24"/>
        <v>79.649286109929051</v>
      </c>
      <c r="P38" s="54">
        <f t="shared" si="25"/>
        <v>463.0822850326615</v>
      </c>
      <c r="Q38" s="44">
        <f t="shared" si="26"/>
        <v>425.6395858406122</v>
      </c>
      <c r="R38" s="38">
        <f t="shared" si="27"/>
        <v>413.15868610992908</v>
      </c>
      <c r="S38" s="38" t="s">
        <v>74</v>
      </c>
      <c r="T38" s="57" t="s">
        <v>69</v>
      </c>
    </row>
    <row r="39" spans="1:21" ht="48" customHeight="1" x14ac:dyDescent="0.25">
      <c r="A39" s="24" t="s">
        <v>0</v>
      </c>
      <c r="B39" s="24">
        <v>5.2</v>
      </c>
      <c r="C39" s="25">
        <v>2.79</v>
      </c>
      <c r="D39" s="30">
        <f t="shared" si="17"/>
        <v>179.28540000000001</v>
      </c>
      <c r="E39" s="26">
        <f t="shared" si="18"/>
        <v>2.8031250000000001</v>
      </c>
      <c r="F39" s="26">
        <f t="shared" si="19"/>
        <v>22.425000000000001</v>
      </c>
      <c r="G39" s="26">
        <f t="shared" si="20"/>
        <v>44.85</v>
      </c>
      <c r="H39" s="26">
        <f t="shared" si="21"/>
        <v>67.275000000000006</v>
      </c>
      <c r="I39" s="26">
        <v>800</v>
      </c>
      <c r="J39" s="26">
        <f t="shared" si="28"/>
        <v>5755.465587044534</v>
      </c>
      <c r="K39" s="26">
        <f t="shared" si="29"/>
        <v>8184.6153846153848</v>
      </c>
      <c r="L39" s="26">
        <f t="shared" si="30"/>
        <v>10613.765182186235</v>
      </c>
      <c r="M39" s="24">
        <f t="shared" si="22"/>
        <v>256.65398381469493</v>
      </c>
      <c r="N39" s="24">
        <f t="shared" si="23"/>
        <v>182.48863733813567</v>
      </c>
      <c r="O39" s="39">
        <f t="shared" si="24"/>
        <v>157.76685517928254</v>
      </c>
      <c r="P39" s="48">
        <f t="shared" si="25"/>
        <v>435.93938381469491</v>
      </c>
      <c r="Q39" s="42">
        <f t="shared" si="26"/>
        <v>361.77403733813571</v>
      </c>
      <c r="R39" s="21">
        <f t="shared" si="27"/>
        <v>337.05225517928255</v>
      </c>
      <c r="S39" s="21" t="s">
        <v>73</v>
      </c>
      <c r="T39" s="56" t="s">
        <v>65</v>
      </c>
    </row>
    <row r="40" spans="1:21" ht="48" customHeight="1" x14ac:dyDescent="0.3">
      <c r="A40" s="34" t="s">
        <v>1</v>
      </c>
      <c r="B40" s="34">
        <v>10.3</v>
      </c>
      <c r="C40" s="35">
        <v>2.46</v>
      </c>
      <c r="D40" s="36">
        <f t="shared" si="17"/>
        <v>158.0796</v>
      </c>
      <c r="E40" s="37">
        <f>B40*$C$18*0.75</f>
        <v>5.5523437500000004</v>
      </c>
      <c r="F40" s="37">
        <f t="shared" si="19"/>
        <v>44.418750000000003</v>
      </c>
      <c r="G40" s="37">
        <f t="shared" si="20"/>
        <v>88.837500000000006</v>
      </c>
      <c r="H40" s="37">
        <f t="shared" si="21"/>
        <v>133.25625000000002</v>
      </c>
      <c r="I40" s="37">
        <v>800</v>
      </c>
      <c r="J40" s="37">
        <f t="shared" si="28"/>
        <v>5755.465587044534</v>
      </c>
      <c r="K40" s="37">
        <f t="shared" si="29"/>
        <v>8184.6153846153848</v>
      </c>
      <c r="L40" s="37">
        <f t="shared" si="30"/>
        <v>10613.765182186235</v>
      </c>
      <c r="M40" s="34">
        <f t="shared" si="22"/>
        <v>129.5728850326615</v>
      </c>
      <c r="N40" s="34">
        <f t="shared" si="23"/>
        <v>92.130185840612171</v>
      </c>
      <c r="O40" s="41">
        <f t="shared" si="24"/>
        <v>79.649286109929051</v>
      </c>
      <c r="P40" s="50">
        <f t="shared" si="25"/>
        <v>287.6524850326615</v>
      </c>
      <c r="Q40" s="44">
        <f t="shared" si="26"/>
        <v>250.20978584061217</v>
      </c>
      <c r="R40" s="38">
        <f t="shared" si="27"/>
        <v>237.72888610992905</v>
      </c>
      <c r="S40" s="38" t="s">
        <v>73</v>
      </c>
      <c r="T40" s="57" t="s">
        <v>66</v>
      </c>
    </row>
    <row r="41" spans="1:21" ht="48" customHeight="1" x14ac:dyDescent="0.25">
      <c r="A41" s="34" t="s">
        <v>54</v>
      </c>
      <c r="B41" s="34">
        <v>14.3</v>
      </c>
      <c r="C41" s="35">
        <v>2.15</v>
      </c>
      <c r="D41" s="36">
        <f t="shared" si="17"/>
        <v>138.15899999999999</v>
      </c>
      <c r="E41" s="37">
        <f t="shared" si="18"/>
        <v>7.7085937500000004</v>
      </c>
      <c r="F41" s="37">
        <f t="shared" si="19"/>
        <v>61.668750000000003</v>
      </c>
      <c r="G41" s="37">
        <f t="shared" si="20"/>
        <v>123.33750000000001</v>
      </c>
      <c r="H41" s="37">
        <f t="shared" si="21"/>
        <v>185.00625000000002</v>
      </c>
      <c r="I41" s="37">
        <v>800</v>
      </c>
      <c r="J41" s="37">
        <f t="shared" si="28"/>
        <v>5755.465587044534</v>
      </c>
      <c r="K41" s="37">
        <f t="shared" si="29"/>
        <v>8184.6153846153848</v>
      </c>
      <c r="L41" s="37">
        <f t="shared" si="30"/>
        <v>10613.765182186235</v>
      </c>
      <c r="M41" s="34">
        <f t="shared" si="22"/>
        <v>93.328721387161792</v>
      </c>
      <c r="N41" s="34">
        <f t="shared" si="23"/>
        <v>66.359504486594787</v>
      </c>
      <c r="O41" s="41">
        <f t="shared" si="24"/>
        <v>57.369765519739104</v>
      </c>
      <c r="P41" s="54">
        <f t="shared" si="25"/>
        <v>231.4877213871618</v>
      </c>
      <c r="Q41" s="44">
        <f t="shared" si="26"/>
        <v>204.51850448659479</v>
      </c>
      <c r="R41" s="38">
        <f t="shared" si="27"/>
        <v>195.5287655197391</v>
      </c>
      <c r="S41" s="38" t="s">
        <v>73</v>
      </c>
      <c r="T41" s="57" t="s">
        <v>63</v>
      </c>
    </row>
    <row r="42" spans="1:21" ht="48" customHeight="1" x14ac:dyDescent="0.25">
      <c r="A42" s="27" t="s">
        <v>53</v>
      </c>
      <c r="B42" s="27">
        <v>22.1</v>
      </c>
      <c r="C42" s="28">
        <v>2.1</v>
      </c>
      <c r="D42" s="31">
        <f t="shared" si="17"/>
        <v>134.94600000000003</v>
      </c>
      <c r="E42" s="29">
        <f t="shared" si="18"/>
        <v>11.913281250000001</v>
      </c>
      <c r="F42" s="29">
        <f t="shared" si="19"/>
        <v>95.306250000000006</v>
      </c>
      <c r="G42" s="29">
        <f t="shared" si="20"/>
        <v>190.61250000000001</v>
      </c>
      <c r="H42" s="29">
        <f t="shared" si="21"/>
        <v>285.91875000000005</v>
      </c>
      <c r="I42" s="29">
        <v>800</v>
      </c>
      <c r="J42" s="29">
        <f t="shared" si="28"/>
        <v>5755.465587044534</v>
      </c>
      <c r="K42" s="29">
        <f t="shared" si="29"/>
        <v>8184.6153846153848</v>
      </c>
      <c r="L42" s="29">
        <f t="shared" si="30"/>
        <v>10613.765182186235</v>
      </c>
      <c r="M42" s="27">
        <f t="shared" si="22"/>
        <v>60.389172662281162</v>
      </c>
      <c r="N42" s="27">
        <f t="shared" si="23"/>
        <v>42.938502903090743</v>
      </c>
      <c r="O42" s="40">
        <f t="shared" si="24"/>
        <v>37.121612983360599</v>
      </c>
      <c r="P42" s="47">
        <f t="shared" si="25"/>
        <v>195.3351726622812</v>
      </c>
      <c r="Q42" s="43">
        <f t="shared" si="26"/>
        <v>177.88450290309078</v>
      </c>
      <c r="R42" s="33">
        <f t="shared" si="27"/>
        <v>172.06761298336062</v>
      </c>
      <c r="S42" s="33" t="s">
        <v>72</v>
      </c>
      <c r="T42" s="56" t="s">
        <v>67</v>
      </c>
    </row>
    <row r="43" spans="1:21" ht="48" customHeight="1" thickBot="1" x14ac:dyDescent="0.3">
      <c r="A43" s="24" t="s">
        <v>9</v>
      </c>
      <c r="B43" s="24">
        <v>25</v>
      </c>
      <c r="C43" s="25">
        <v>1.23</v>
      </c>
      <c r="D43" s="30">
        <f t="shared" si="17"/>
        <v>79.0398</v>
      </c>
      <c r="E43" s="26">
        <f t="shared" si="18"/>
        <v>13.4765625</v>
      </c>
      <c r="F43" s="26">
        <f t="shared" si="19"/>
        <v>107.8125</v>
      </c>
      <c r="G43" s="26">
        <f t="shared" si="20"/>
        <v>215.625</v>
      </c>
      <c r="H43" s="26">
        <f t="shared" si="21"/>
        <v>323.4375</v>
      </c>
      <c r="I43" s="26">
        <v>800</v>
      </c>
      <c r="J43" s="26">
        <f t="shared" si="28"/>
        <v>5755.465587044534</v>
      </c>
      <c r="K43" s="26">
        <f t="shared" si="29"/>
        <v>8184.6153846153848</v>
      </c>
      <c r="L43" s="26">
        <f t="shared" si="30"/>
        <v>10613.765182186235</v>
      </c>
      <c r="M43" s="24">
        <f t="shared" si="22"/>
        <v>53.384028633456545</v>
      </c>
      <c r="N43" s="24">
        <f t="shared" si="23"/>
        <v>37.957636566332219</v>
      </c>
      <c r="O43" s="39">
        <f t="shared" si="24"/>
        <v>32.815505877290775</v>
      </c>
      <c r="P43" s="49">
        <f t="shared" si="25"/>
        <v>132.42382863345654</v>
      </c>
      <c r="Q43" s="42">
        <f t="shared" si="26"/>
        <v>116.99743656633223</v>
      </c>
      <c r="R43" s="21">
        <f t="shared" si="27"/>
        <v>111.85530587729077</v>
      </c>
      <c r="S43" s="21" t="s">
        <v>71</v>
      </c>
      <c r="T43" s="56" t="s">
        <v>68</v>
      </c>
    </row>
    <row r="45" spans="1:21" x14ac:dyDescent="0.25">
      <c r="A45" t="s">
        <v>52</v>
      </c>
      <c r="B45">
        <f>63*1.02</f>
        <v>64.260000000000005</v>
      </c>
    </row>
  </sheetData>
  <mergeCells count="4">
    <mergeCell ref="C10:E10"/>
    <mergeCell ref="C21:D21"/>
    <mergeCell ref="A19:R19"/>
    <mergeCell ref="C34:D34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F17" sqref="F17"/>
    </sheetView>
  </sheetViews>
  <sheetFormatPr defaultRowHeight="15" x14ac:dyDescent="0.25"/>
  <cols>
    <col min="1" max="1" width="38" customWidth="1"/>
    <col min="2" max="2" width="15.5703125" style="55" customWidth="1"/>
    <col min="3" max="3" width="22.85546875" style="55" bestFit="1" customWidth="1"/>
    <col min="4" max="4" width="15.5703125" style="55" customWidth="1"/>
    <col min="5" max="5" width="18.85546875" style="55" customWidth="1"/>
    <col min="6" max="9" width="15.5703125" style="55" customWidth="1"/>
    <col min="10" max="10" width="14" customWidth="1"/>
    <col min="11" max="11" width="18.42578125" bestFit="1" customWidth="1"/>
  </cols>
  <sheetData>
    <row r="1" spans="1:11" ht="30" x14ac:dyDescent="0.25">
      <c r="A1" s="188" t="s">
        <v>92</v>
      </c>
      <c r="B1" s="187" t="s">
        <v>93</v>
      </c>
      <c r="C1" s="187" t="s">
        <v>94</v>
      </c>
      <c r="D1" s="187" t="s">
        <v>95</v>
      </c>
      <c r="E1" s="65" t="s">
        <v>96</v>
      </c>
      <c r="F1" s="65" t="s">
        <v>90</v>
      </c>
      <c r="G1" s="65" t="s">
        <v>90</v>
      </c>
      <c r="H1" s="65" t="s">
        <v>90</v>
      </c>
      <c r="I1" s="65" t="s">
        <v>90</v>
      </c>
      <c r="J1" s="94" t="s">
        <v>133</v>
      </c>
    </row>
    <row r="2" spans="1:11" x14ac:dyDescent="0.25">
      <c r="A2" s="188"/>
      <c r="B2" s="187"/>
      <c r="C2" s="187"/>
      <c r="D2" s="187"/>
      <c r="E2" s="66">
        <v>1.1000000000000001</v>
      </c>
      <c r="F2" s="66">
        <v>1.8</v>
      </c>
      <c r="G2" s="66">
        <v>1.5</v>
      </c>
      <c r="H2" s="67">
        <v>1.4</v>
      </c>
      <c r="I2" s="67">
        <v>1.25</v>
      </c>
      <c r="J2" s="17"/>
      <c r="K2" s="17"/>
    </row>
    <row r="3" spans="1:11" x14ac:dyDescent="0.25">
      <c r="A3" s="58" t="s">
        <v>111</v>
      </c>
      <c r="B3" s="74">
        <v>262</v>
      </c>
      <c r="C3" s="74">
        <f>Лист2!Q27</f>
        <v>227.17723938045913</v>
      </c>
      <c r="D3" s="74">
        <f>B3+C3</f>
        <v>489.17723938045913</v>
      </c>
      <c r="E3" s="74">
        <f>B3*$E$2</f>
        <v>288.20000000000005</v>
      </c>
      <c r="F3" s="63">
        <f>ROUND((C3+E3)*$F$2,0)</f>
        <v>928</v>
      </c>
      <c r="G3" s="63">
        <f>ROUND((C3+E3)*$G$2,0)</f>
        <v>773</v>
      </c>
      <c r="H3" s="63">
        <f>ROUND((C3+E3)*$H$2,0)</f>
        <v>722</v>
      </c>
      <c r="I3" s="63">
        <f>ROUND((C3+E3)*$I$2,0)</f>
        <v>644</v>
      </c>
      <c r="J3" s="93">
        <f>C3*1.8</f>
        <v>408.91903088482644</v>
      </c>
      <c r="K3" s="93" t="s">
        <v>1</v>
      </c>
    </row>
    <row r="4" spans="1:11" x14ac:dyDescent="0.25">
      <c r="A4" s="59" t="s">
        <v>110</v>
      </c>
      <c r="B4" s="68">
        <v>352</v>
      </c>
      <c r="C4" s="68">
        <f>C3</f>
        <v>227.17723938045913</v>
      </c>
      <c r="D4" s="68">
        <f t="shared" ref="D4:D19" si="0">B4+C4</f>
        <v>579.17723938045913</v>
      </c>
      <c r="E4" s="68">
        <f t="shared" ref="E4:E21" si="1">B4*$E$2</f>
        <v>387.20000000000005</v>
      </c>
      <c r="F4" s="63">
        <f t="shared" ref="F4:F8" si="2">ROUND((C4+E4)*$F$2,0)</f>
        <v>1106</v>
      </c>
      <c r="G4" s="63">
        <f t="shared" ref="G4:G8" si="3">ROUND((C4+E4)*$G$2,0)</f>
        <v>922</v>
      </c>
      <c r="H4" s="63">
        <f t="shared" ref="H4:H8" si="4">ROUND((C4+E4)*$H$2,0)</f>
        <v>860</v>
      </c>
      <c r="I4" s="63">
        <f t="shared" ref="I4:I8" si="5">ROUND((C4+E4)*$I$2,0)</f>
        <v>768</v>
      </c>
      <c r="J4" s="93">
        <f t="shared" ref="J4:J21" si="6">C4*1.8</f>
        <v>408.91903088482644</v>
      </c>
      <c r="K4" s="93" t="s">
        <v>1</v>
      </c>
    </row>
    <row r="5" spans="1:11" x14ac:dyDescent="0.25">
      <c r="A5" s="59" t="s">
        <v>109</v>
      </c>
      <c r="B5" s="68">
        <v>410</v>
      </c>
      <c r="C5" s="68">
        <f>C4</f>
        <v>227.17723938045913</v>
      </c>
      <c r="D5" s="68">
        <f t="shared" ref="D5" si="7">B5+C5</f>
        <v>637.17723938045913</v>
      </c>
      <c r="E5" s="68">
        <f t="shared" ref="E5" si="8">B5*$E$2</f>
        <v>451.00000000000006</v>
      </c>
      <c r="F5" s="63">
        <f>ROUND((C5+E5)*$F$2,0)</f>
        <v>1221</v>
      </c>
      <c r="G5" s="63">
        <f t="shared" ref="G5" si="9">ROUND((C5+E5)*$G$2,0)</f>
        <v>1017</v>
      </c>
      <c r="H5" s="63">
        <f t="shared" ref="H5" si="10">ROUND((C5+E5)*$H$2,0)</f>
        <v>949</v>
      </c>
      <c r="I5" s="63">
        <f t="shared" ref="I5" si="11">ROUND((C5+E5)*$I$2,0)</f>
        <v>848</v>
      </c>
      <c r="J5" s="93">
        <f t="shared" si="6"/>
        <v>408.91903088482644</v>
      </c>
      <c r="K5" s="93" t="s">
        <v>1</v>
      </c>
    </row>
    <row r="6" spans="1:11" x14ac:dyDescent="0.25">
      <c r="A6" s="60" t="s">
        <v>79</v>
      </c>
      <c r="B6" s="69">
        <v>570</v>
      </c>
      <c r="C6" s="69">
        <f>C4</f>
        <v>227.17723938045913</v>
      </c>
      <c r="D6" s="69">
        <f t="shared" si="0"/>
        <v>797.17723938045913</v>
      </c>
      <c r="E6" s="69">
        <f t="shared" si="1"/>
        <v>627</v>
      </c>
      <c r="F6" s="63">
        <f t="shared" si="2"/>
        <v>1538</v>
      </c>
      <c r="G6" s="63">
        <f t="shared" si="3"/>
        <v>1281</v>
      </c>
      <c r="H6" s="63">
        <f t="shared" si="4"/>
        <v>1196</v>
      </c>
      <c r="I6" s="63">
        <f t="shared" si="5"/>
        <v>1068</v>
      </c>
      <c r="J6" s="93">
        <f t="shared" si="6"/>
        <v>408.91903088482644</v>
      </c>
      <c r="K6" s="93" t="s">
        <v>1</v>
      </c>
    </row>
    <row r="7" spans="1:11" x14ac:dyDescent="0.25">
      <c r="A7" s="95" t="s">
        <v>134</v>
      </c>
      <c r="B7" s="69">
        <v>726</v>
      </c>
      <c r="C7" s="69">
        <v>227.18</v>
      </c>
      <c r="D7" s="69">
        <f t="shared" si="0"/>
        <v>953.18000000000006</v>
      </c>
      <c r="E7" s="69">
        <f t="shared" si="1"/>
        <v>798.6</v>
      </c>
      <c r="F7" s="63">
        <f t="shared" ref="F7" si="12">ROUND((C7+E7)*$F$2,0)</f>
        <v>1846</v>
      </c>
      <c r="G7" s="63">
        <f t="shared" ref="G7" si="13">ROUND((C7+E7)*$G$2,0)</f>
        <v>1539</v>
      </c>
      <c r="H7" s="63">
        <f t="shared" ref="H7" si="14">ROUND((C7+E7)*$H$2,0)</f>
        <v>1436</v>
      </c>
      <c r="I7" s="63">
        <f t="shared" ref="I7" si="15">ROUND((C7+E7)*$I$2,0)</f>
        <v>1282</v>
      </c>
      <c r="J7" s="93">
        <f t="shared" ref="J7" si="16">C7*1.8</f>
        <v>408.92400000000004</v>
      </c>
      <c r="K7" s="93" t="s">
        <v>1</v>
      </c>
    </row>
    <row r="8" spans="1:11" x14ac:dyDescent="0.25">
      <c r="A8" s="61" t="s">
        <v>80</v>
      </c>
      <c r="B8" s="68">
        <v>1070</v>
      </c>
      <c r="C8" s="68">
        <f>C6</f>
        <v>227.17723938045913</v>
      </c>
      <c r="D8" s="68">
        <f t="shared" si="0"/>
        <v>1297.177239380459</v>
      </c>
      <c r="E8" s="68">
        <f t="shared" si="1"/>
        <v>1177</v>
      </c>
      <c r="F8" s="63">
        <f t="shared" si="2"/>
        <v>2528</v>
      </c>
      <c r="G8" s="63">
        <f t="shared" si="3"/>
        <v>2106</v>
      </c>
      <c r="H8" s="63">
        <f t="shared" si="4"/>
        <v>1966</v>
      </c>
      <c r="I8" s="63">
        <f t="shared" si="5"/>
        <v>1755</v>
      </c>
      <c r="J8" s="93">
        <f t="shared" si="6"/>
        <v>408.91903088482644</v>
      </c>
      <c r="K8" s="93" t="s">
        <v>1</v>
      </c>
    </row>
    <row r="9" spans="1:11" x14ac:dyDescent="0.25">
      <c r="A9" s="59" t="s">
        <v>112</v>
      </c>
      <c r="B9" s="68">
        <v>750</v>
      </c>
      <c r="C9" s="68">
        <f>Лист2!Q27</f>
        <v>227.17723938045913</v>
      </c>
      <c r="D9" s="68"/>
      <c r="E9" s="68">
        <f t="shared" si="1"/>
        <v>825.00000000000011</v>
      </c>
      <c r="F9" s="63">
        <f t="shared" ref="F9:F19" si="17">ROUND((C9+E9)*$F$2,0)</f>
        <v>1894</v>
      </c>
      <c r="G9" s="63">
        <f t="shared" ref="G9:G19" si="18">ROUND((C9+E9)*$G$2,0)</f>
        <v>1578</v>
      </c>
      <c r="H9" s="63">
        <f t="shared" ref="H9:H19" si="19">ROUND((C9+E9)*$H$2,0)</f>
        <v>1473</v>
      </c>
      <c r="I9" s="63">
        <f t="shared" ref="I9:I19" si="20">ROUND((C9+E9)*$I$2,0)</f>
        <v>1315</v>
      </c>
      <c r="J9" s="93">
        <f t="shared" si="6"/>
        <v>408.91903088482644</v>
      </c>
      <c r="K9" s="93" t="s">
        <v>1</v>
      </c>
    </row>
    <row r="10" spans="1:11" x14ac:dyDescent="0.25">
      <c r="A10" s="60" t="s">
        <v>81</v>
      </c>
      <c r="B10" s="69">
        <v>295</v>
      </c>
      <c r="C10" s="69">
        <f t="shared" ref="C10:C15" si="21">C9</f>
        <v>227.17723938045913</v>
      </c>
      <c r="D10" s="69">
        <f t="shared" si="0"/>
        <v>522.17723938045913</v>
      </c>
      <c r="E10" s="69">
        <f t="shared" si="1"/>
        <v>324.5</v>
      </c>
      <c r="F10" s="63">
        <f t="shared" si="17"/>
        <v>993</v>
      </c>
      <c r="G10" s="63">
        <f t="shared" si="18"/>
        <v>828</v>
      </c>
      <c r="H10" s="63">
        <f t="shared" si="19"/>
        <v>772</v>
      </c>
      <c r="I10" s="63">
        <f t="shared" si="20"/>
        <v>690</v>
      </c>
      <c r="J10" s="93">
        <f t="shared" si="6"/>
        <v>408.91903088482644</v>
      </c>
      <c r="K10" s="93" t="s">
        <v>1</v>
      </c>
    </row>
    <row r="11" spans="1:11" x14ac:dyDescent="0.25">
      <c r="A11" s="61" t="s">
        <v>82</v>
      </c>
      <c r="B11" s="68">
        <v>517</v>
      </c>
      <c r="C11" s="68">
        <f t="shared" si="21"/>
        <v>227.17723938045913</v>
      </c>
      <c r="D11" s="68">
        <f t="shared" si="0"/>
        <v>744.17723938045913</v>
      </c>
      <c r="E11" s="68">
        <f t="shared" si="1"/>
        <v>568.70000000000005</v>
      </c>
      <c r="F11" s="63">
        <f t="shared" si="17"/>
        <v>1433</v>
      </c>
      <c r="G11" s="63">
        <f t="shared" si="18"/>
        <v>1194</v>
      </c>
      <c r="H11" s="63">
        <f t="shared" si="19"/>
        <v>1114</v>
      </c>
      <c r="I11" s="63">
        <f t="shared" si="20"/>
        <v>995</v>
      </c>
      <c r="J11" s="93">
        <f t="shared" si="6"/>
        <v>408.91903088482644</v>
      </c>
      <c r="K11" s="93" t="s">
        <v>1</v>
      </c>
    </row>
    <row r="12" spans="1:11" x14ac:dyDescent="0.25">
      <c r="A12" s="60" t="s">
        <v>83</v>
      </c>
      <c r="B12" s="69">
        <v>210</v>
      </c>
      <c r="C12" s="69">
        <f t="shared" si="21"/>
        <v>227.17723938045913</v>
      </c>
      <c r="D12" s="69">
        <f t="shared" si="0"/>
        <v>437.17723938045913</v>
      </c>
      <c r="E12" s="69">
        <f t="shared" si="1"/>
        <v>231.00000000000003</v>
      </c>
      <c r="F12" s="63">
        <f t="shared" si="17"/>
        <v>825</v>
      </c>
      <c r="G12" s="63">
        <f t="shared" si="18"/>
        <v>687</v>
      </c>
      <c r="H12" s="63">
        <f t="shared" si="19"/>
        <v>641</v>
      </c>
      <c r="I12" s="63">
        <f t="shared" si="20"/>
        <v>573</v>
      </c>
      <c r="J12" s="93">
        <f t="shared" si="6"/>
        <v>408.91903088482644</v>
      </c>
      <c r="K12" s="93" t="s">
        <v>1</v>
      </c>
    </row>
    <row r="13" spans="1:11" x14ac:dyDescent="0.25">
      <c r="A13" s="61" t="s">
        <v>84</v>
      </c>
      <c r="B13" s="68">
        <v>281</v>
      </c>
      <c r="C13" s="68">
        <f t="shared" si="21"/>
        <v>227.17723938045913</v>
      </c>
      <c r="D13" s="68">
        <f t="shared" si="0"/>
        <v>508.17723938045913</v>
      </c>
      <c r="E13" s="68">
        <f t="shared" si="1"/>
        <v>309.10000000000002</v>
      </c>
      <c r="F13" s="63">
        <f t="shared" si="17"/>
        <v>965</v>
      </c>
      <c r="G13" s="63">
        <f t="shared" si="18"/>
        <v>804</v>
      </c>
      <c r="H13" s="63">
        <f t="shared" si="19"/>
        <v>751</v>
      </c>
      <c r="I13" s="63">
        <f t="shared" si="20"/>
        <v>670</v>
      </c>
      <c r="J13" s="93">
        <f t="shared" si="6"/>
        <v>408.91903088482644</v>
      </c>
      <c r="K13" s="93" t="s">
        <v>1</v>
      </c>
    </row>
    <row r="14" spans="1:11" x14ac:dyDescent="0.25">
      <c r="A14" s="60" t="s">
        <v>85</v>
      </c>
      <c r="B14" s="69">
        <v>100</v>
      </c>
      <c r="C14" s="69">
        <f t="shared" si="21"/>
        <v>227.17723938045913</v>
      </c>
      <c r="D14" s="69">
        <f t="shared" si="0"/>
        <v>327.17723938045913</v>
      </c>
      <c r="E14" s="69">
        <f t="shared" si="1"/>
        <v>110.00000000000001</v>
      </c>
      <c r="F14" s="63">
        <f t="shared" si="17"/>
        <v>607</v>
      </c>
      <c r="G14" s="63">
        <f t="shared" si="18"/>
        <v>506</v>
      </c>
      <c r="H14" s="63">
        <f t="shared" si="19"/>
        <v>472</v>
      </c>
      <c r="I14" s="63">
        <f t="shared" si="20"/>
        <v>421</v>
      </c>
      <c r="J14" s="93">
        <f t="shared" si="6"/>
        <v>408.91903088482644</v>
      </c>
      <c r="K14" s="93" t="s">
        <v>1</v>
      </c>
    </row>
    <row r="15" spans="1:11" ht="27" x14ac:dyDescent="0.25">
      <c r="A15" s="61" t="s">
        <v>86</v>
      </c>
      <c r="B15" s="68">
        <v>110</v>
      </c>
      <c r="C15" s="68">
        <f t="shared" si="21"/>
        <v>227.17723938045913</v>
      </c>
      <c r="D15" s="68">
        <f t="shared" si="0"/>
        <v>337.17723938045913</v>
      </c>
      <c r="E15" s="68">
        <f t="shared" si="1"/>
        <v>121.00000000000001</v>
      </c>
      <c r="F15" s="63">
        <f t="shared" si="17"/>
        <v>627</v>
      </c>
      <c r="G15" s="63">
        <f t="shared" si="18"/>
        <v>522</v>
      </c>
      <c r="H15" s="63">
        <f t="shared" si="19"/>
        <v>487</v>
      </c>
      <c r="I15" s="63">
        <f t="shared" si="20"/>
        <v>435</v>
      </c>
      <c r="J15" s="93">
        <f t="shared" si="6"/>
        <v>408.91903088482644</v>
      </c>
      <c r="K15" s="93" t="s">
        <v>1</v>
      </c>
    </row>
    <row r="16" spans="1:11" ht="27" x14ac:dyDescent="0.25">
      <c r="A16" s="60" t="s">
        <v>97</v>
      </c>
      <c r="B16" s="69">
        <v>310</v>
      </c>
      <c r="C16" s="69">
        <f>Лист2!P25</f>
        <v>430.68906377449616</v>
      </c>
      <c r="D16" s="69">
        <f t="shared" si="0"/>
        <v>740.68906377449616</v>
      </c>
      <c r="E16" s="69">
        <f t="shared" si="1"/>
        <v>341</v>
      </c>
      <c r="F16" s="63">
        <f t="shared" si="17"/>
        <v>1389</v>
      </c>
      <c r="G16" s="63">
        <f t="shared" si="18"/>
        <v>1158</v>
      </c>
      <c r="H16" s="63">
        <f t="shared" si="19"/>
        <v>1080</v>
      </c>
      <c r="I16" s="63">
        <f t="shared" si="20"/>
        <v>965</v>
      </c>
      <c r="J16" s="93">
        <f t="shared" si="6"/>
        <v>775.24031479409314</v>
      </c>
      <c r="K16" s="93" t="s">
        <v>11</v>
      </c>
    </row>
    <row r="17" spans="1:11" x14ac:dyDescent="0.25">
      <c r="A17" s="59" t="s">
        <v>87</v>
      </c>
      <c r="B17" s="68">
        <v>130</v>
      </c>
      <c r="C17" s="68">
        <f>C16</f>
        <v>430.68906377449616</v>
      </c>
      <c r="D17" s="68">
        <f t="shared" si="0"/>
        <v>560.68906377449616</v>
      </c>
      <c r="E17" s="68">
        <f t="shared" si="1"/>
        <v>143</v>
      </c>
      <c r="F17" s="63">
        <f t="shared" si="17"/>
        <v>1033</v>
      </c>
      <c r="G17" s="63">
        <f t="shared" si="18"/>
        <v>861</v>
      </c>
      <c r="H17" s="63">
        <f t="shared" si="19"/>
        <v>803</v>
      </c>
      <c r="I17" s="63">
        <f t="shared" si="20"/>
        <v>717</v>
      </c>
      <c r="J17" s="93">
        <f t="shared" si="6"/>
        <v>775.24031479409314</v>
      </c>
      <c r="K17" s="93" t="s">
        <v>11</v>
      </c>
    </row>
    <row r="18" spans="1:11" x14ac:dyDescent="0.25">
      <c r="A18" s="60" t="s">
        <v>88</v>
      </c>
      <c r="B18" s="69">
        <v>270</v>
      </c>
      <c r="C18" s="69">
        <f>Лист2!P26</f>
        <v>371.7758878610212</v>
      </c>
      <c r="D18" s="69">
        <f t="shared" si="0"/>
        <v>641.77588786102115</v>
      </c>
      <c r="E18" s="69">
        <f t="shared" si="1"/>
        <v>297</v>
      </c>
      <c r="F18" s="63">
        <f t="shared" si="17"/>
        <v>1204</v>
      </c>
      <c r="G18" s="63">
        <f t="shared" si="18"/>
        <v>1003</v>
      </c>
      <c r="H18" s="63">
        <f t="shared" si="19"/>
        <v>936</v>
      </c>
      <c r="I18" s="63">
        <f t="shared" si="20"/>
        <v>836</v>
      </c>
      <c r="J18" s="93">
        <f t="shared" si="6"/>
        <v>669.19659814983822</v>
      </c>
      <c r="K18" s="93" t="s">
        <v>0</v>
      </c>
    </row>
    <row r="19" spans="1:11" x14ac:dyDescent="0.25">
      <c r="A19" s="62" t="s">
        <v>89</v>
      </c>
      <c r="B19" s="68">
        <v>160</v>
      </c>
      <c r="C19" s="68">
        <f>C18</f>
        <v>371.7758878610212</v>
      </c>
      <c r="D19" s="68">
        <f t="shared" si="0"/>
        <v>531.77588786102115</v>
      </c>
      <c r="E19" s="68">
        <f t="shared" si="1"/>
        <v>176</v>
      </c>
      <c r="F19" s="63">
        <f t="shared" si="17"/>
        <v>986</v>
      </c>
      <c r="G19" s="63">
        <f t="shared" si="18"/>
        <v>822</v>
      </c>
      <c r="H19" s="63">
        <f t="shared" si="19"/>
        <v>767</v>
      </c>
      <c r="I19" s="63">
        <f t="shared" si="20"/>
        <v>685</v>
      </c>
      <c r="J19" s="93">
        <f t="shared" si="6"/>
        <v>669.19659814983822</v>
      </c>
      <c r="K19" s="93" t="s">
        <v>0</v>
      </c>
    </row>
    <row r="20" spans="1:11" x14ac:dyDescent="0.25">
      <c r="A20" s="60" t="s">
        <v>113</v>
      </c>
      <c r="B20" s="69">
        <v>1173.08</v>
      </c>
      <c r="C20" s="69">
        <f>Лист2!P24</f>
        <v>612.10828786102127</v>
      </c>
      <c r="D20" s="69">
        <f>C20+B20</f>
        <v>1785.1882878610213</v>
      </c>
      <c r="E20" s="69">
        <f>B20*$E$2</f>
        <v>1290.3879999999999</v>
      </c>
      <c r="F20" s="63">
        <f t="shared" ref="F20:F21" si="22">ROUND((C20+E20)*$F$2,0)</f>
        <v>3424</v>
      </c>
      <c r="G20" s="63">
        <f t="shared" ref="G20:G21" si="23">ROUND((C20+E20)*$G$2,0)</f>
        <v>2854</v>
      </c>
      <c r="H20" s="63">
        <f t="shared" ref="H20:H21" si="24">ROUND((C20+E20)*$H$2,0)</f>
        <v>2663</v>
      </c>
      <c r="I20" s="63">
        <f t="shared" ref="I20:I21" si="25">ROUND((C20+E20)*$I$2,0)</f>
        <v>2378</v>
      </c>
      <c r="J20" s="93">
        <f t="shared" si="6"/>
        <v>1101.7949181498384</v>
      </c>
      <c r="K20" s="93" t="s">
        <v>10</v>
      </c>
    </row>
    <row r="21" spans="1:11" x14ac:dyDescent="0.25">
      <c r="A21" s="62" t="s">
        <v>114</v>
      </c>
      <c r="B21" s="68">
        <v>821.21</v>
      </c>
      <c r="C21" s="68">
        <f>Лист2!P24</f>
        <v>612.10828786102127</v>
      </c>
      <c r="D21" s="68">
        <f>C21+B21</f>
        <v>1433.3182878610214</v>
      </c>
      <c r="E21" s="68">
        <f t="shared" si="1"/>
        <v>903.33100000000013</v>
      </c>
      <c r="F21" s="63">
        <f t="shared" si="22"/>
        <v>2728</v>
      </c>
      <c r="G21" s="63">
        <f t="shared" si="23"/>
        <v>2273</v>
      </c>
      <c r="H21" s="63">
        <f t="shared" si="24"/>
        <v>2122</v>
      </c>
      <c r="I21" s="63">
        <f t="shared" si="25"/>
        <v>1894</v>
      </c>
      <c r="J21" s="93">
        <f t="shared" si="6"/>
        <v>1101.7949181498384</v>
      </c>
      <c r="K21" s="93" t="s">
        <v>10</v>
      </c>
    </row>
    <row r="24" spans="1:11" ht="18.75" x14ac:dyDescent="0.3">
      <c r="B24" s="76"/>
      <c r="C24" s="189" t="s">
        <v>115</v>
      </c>
      <c r="D24" s="189"/>
      <c r="E24" s="189"/>
      <c r="F24" s="189"/>
      <c r="G24" s="189"/>
    </row>
    <row r="25" spans="1:11" x14ac:dyDescent="0.25">
      <c r="B25" s="76"/>
      <c r="C25" s="76"/>
      <c r="D25" s="77"/>
      <c r="E25" s="77"/>
      <c r="F25" s="77"/>
      <c r="G25" s="77"/>
    </row>
    <row r="26" spans="1:11" ht="30.75" x14ac:dyDescent="0.3">
      <c r="B26" s="78"/>
      <c r="C26" s="91" t="s">
        <v>132</v>
      </c>
      <c r="D26" s="90" t="s">
        <v>1</v>
      </c>
      <c r="E26" s="81" t="s">
        <v>0</v>
      </c>
      <c r="F26" s="81" t="s">
        <v>11</v>
      </c>
      <c r="G26" s="81" t="s">
        <v>10</v>
      </c>
    </row>
    <row r="27" spans="1:11" x14ac:dyDescent="0.25">
      <c r="B27" s="89">
        <v>1</v>
      </c>
      <c r="C27" s="79" t="s">
        <v>111</v>
      </c>
      <c r="D27" s="80">
        <v>400</v>
      </c>
      <c r="E27" s="81"/>
      <c r="F27" s="81"/>
      <c r="G27" s="81"/>
    </row>
    <row r="28" spans="1:11" x14ac:dyDescent="0.25">
      <c r="B28" s="89">
        <v>2</v>
      </c>
      <c r="C28" s="82" t="s">
        <v>110</v>
      </c>
      <c r="D28" s="80">
        <v>400</v>
      </c>
      <c r="E28" s="81"/>
      <c r="F28" s="81"/>
      <c r="G28" s="81"/>
    </row>
    <row r="29" spans="1:11" x14ac:dyDescent="0.25">
      <c r="B29" s="89">
        <v>3</v>
      </c>
      <c r="C29" s="82" t="s">
        <v>109</v>
      </c>
      <c r="D29" s="80">
        <v>400</v>
      </c>
      <c r="E29" s="81"/>
      <c r="F29" s="81"/>
      <c r="G29" s="81"/>
    </row>
    <row r="30" spans="1:11" x14ac:dyDescent="0.25">
      <c r="B30" s="89">
        <v>4</v>
      </c>
      <c r="C30" s="83" t="s">
        <v>121</v>
      </c>
      <c r="D30" s="80">
        <v>400</v>
      </c>
      <c r="E30" s="81"/>
      <c r="F30" s="81"/>
      <c r="G30" s="81"/>
    </row>
    <row r="31" spans="1:11" x14ac:dyDescent="0.25">
      <c r="B31" s="89">
        <v>5</v>
      </c>
      <c r="C31" s="84" t="s">
        <v>122</v>
      </c>
      <c r="D31" s="80">
        <v>400</v>
      </c>
      <c r="E31" s="81"/>
      <c r="F31" s="81"/>
      <c r="G31" s="81"/>
    </row>
    <row r="32" spans="1:11" ht="25.5" x14ac:dyDescent="0.25">
      <c r="B32" s="89">
        <v>6</v>
      </c>
      <c r="C32" s="82" t="s">
        <v>112</v>
      </c>
      <c r="D32" s="80">
        <v>400</v>
      </c>
      <c r="E32" s="81"/>
      <c r="F32" s="81"/>
      <c r="G32" s="81"/>
    </row>
    <row r="33" spans="2:7" x14ac:dyDescent="0.25">
      <c r="B33" s="89">
        <v>7</v>
      </c>
      <c r="C33" s="83" t="s">
        <v>123</v>
      </c>
      <c r="D33" s="80">
        <v>400</v>
      </c>
      <c r="E33" s="81"/>
      <c r="F33" s="81"/>
      <c r="G33" s="81"/>
    </row>
    <row r="34" spans="2:7" x14ac:dyDescent="0.25">
      <c r="B34" s="89">
        <v>8</v>
      </c>
      <c r="C34" s="84" t="s">
        <v>124</v>
      </c>
      <c r="D34" s="80">
        <v>400</v>
      </c>
      <c r="E34" s="81"/>
      <c r="F34" s="81"/>
      <c r="G34" s="81"/>
    </row>
    <row r="35" spans="2:7" x14ac:dyDescent="0.25">
      <c r="B35" s="89">
        <v>9</v>
      </c>
      <c r="C35" s="83" t="s">
        <v>125</v>
      </c>
      <c r="D35" s="80">
        <v>400</v>
      </c>
      <c r="E35" s="81"/>
      <c r="F35" s="81"/>
      <c r="G35" s="81"/>
    </row>
    <row r="36" spans="2:7" x14ac:dyDescent="0.25">
      <c r="B36" s="89">
        <v>10</v>
      </c>
      <c r="C36" s="84" t="s">
        <v>126</v>
      </c>
      <c r="D36" s="80">
        <v>400</v>
      </c>
      <c r="E36" s="81"/>
      <c r="F36" s="81"/>
      <c r="G36" s="81"/>
    </row>
    <row r="37" spans="2:7" ht="25.5" x14ac:dyDescent="0.25">
      <c r="B37" s="89">
        <v>11</v>
      </c>
      <c r="C37" s="83" t="s">
        <v>127</v>
      </c>
      <c r="D37" s="80">
        <v>400</v>
      </c>
      <c r="E37" s="81"/>
      <c r="F37" s="81"/>
      <c r="G37" s="81"/>
    </row>
    <row r="38" spans="2:7" ht="25.5" x14ac:dyDescent="0.25">
      <c r="B38" s="89">
        <v>12</v>
      </c>
      <c r="C38" s="84" t="s">
        <v>128</v>
      </c>
      <c r="D38" s="80">
        <v>400</v>
      </c>
      <c r="E38" s="81"/>
      <c r="F38" s="81"/>
      <c r="G38" s="81"/>
    </row>
    <row r="39" spans="2:7" ht="25.5" x14ac:dyDescent="0.25">
      <c r="B39" s="89">
        <v>13</v>
      </c>
      <c r="C39" s="83" t="s">
        <v>129</v>
      </c>
      <c r="D39" s="81" t="s">
        <v>116</v>
      </c>
      <c r="E39" s="81"/>
      <c r="F39" s="80">
        <v>770</v>
      </c>
      <c r="G39" s="81"/>
    </row>
    <row r="40" spans="2:7" x14ac:dyDescent="0.25">
      <c r="B40" s="89">
        <v>14</v>
      </c>
      <c r="C40" s="82" t="s">
        <v>87</v>
      </c>
      <c r="D40" s="81" t="s">
        <v>116</v>
      </c>
      <c r="E40" s="81"/>
      <c r="F40" s="80">
        <v>770</v>
      </c>
      <c r="G40" s="81"/>
    </row>
    <row r="41" spans="2:7" x14ac:dyDescent="0.25">
      <c r="B41" s="89">
        <v>15</v>
      </c>
      <c r="C41" s="83" t="s">
        <v>130</v>
      </c>
      <c r="D41" s="81" t="s">
        <v>116</v>
      </c>
      <c r="E41" s="80">
        <v>650</v>
      </c>
      <c r="F41" s="81"/>
      <c r="G41" s="81"/>
    </row>
    <row r="42" spans="2:7" x14ac:dyDescent="0.25">
      <c r="B42" s="89">
        <v>16</v>
      </c>
      <c r="C42" s="85" t="s">
        <v>131</v>
      </c>
      <c r="D42" s="81" t="s">
        <v>116</v>
      </c>
      <c r="E42" s="80">
        <v>650</v>
      </c>
      <c r="F42" s="81"/>
      <c r="G42" s="81"/>
    </row>
    <row r="43" spans="2:7" x14ac:dyDescent="0.25">
      <c r="B43" s="89">
        <v>17</v>
      </c>
      <c r="C43" s="83" t="s">
        <v>113</v>
      </c>
      <c r="D43" s="81" t="s">
        <v>116</v>
      </c>
      <c r="E43" s="81"/>
      <c r="F43" s="81"/>
      <c r="G43" s="80">
        <v>1000</v>
      </c>
    </row>
    <row r="44" spans="2:7" x14ac:dyDescent="0.25">
      <c r="B44" s="89">
        <v>18</v>
      </c>
      <c r="C44" s="85" t="s">
        <v>114</v>
      </c>
      <c r="D44" s="81" t="s">
        <v>116</v>
      </c>
      <c r="E44" s="81"/>
      <c r="F44" s="81"/>
      <c r="G44" s="80">
        <v>1000</v>
      </c>
    </row>
    <row r="45" spans="2:7" x14ac:dyDescent="0.25">
      <c r="B45" s="92"/>
      <c r="C45" s="190" t="s">
        <v>120</v>
      </c>
      <c r="D45" s="190"/>
      <c r="E45" s="190"/>
      <c r="F45" s="190"/>
      <c r="G45" s="190"/>
    </row>
    <row r="46" spans="2:7" x14ac:dyDescent="0.25">
      <c r="B46" s="76"/>
      <c r="C46" s="76"/>
      <c r="D46" s="76"/>
      <c r="E46" s="77"/>
      <c r="F46" s="77"/>
      <c r="G46" s="77"/>
    </row>
    <row r="47" spans="2:7" x14ac:dyDescent="0.25">
      <c r="B47" s="76"/>
      <c r="C47" s="86" t="s">
        <v>1</v>
      </c>
      <c r="D47" s="184" t="s">
        <v>117</v>
      </c>
      <c r="E47" s="185"/>
      <c r="F47" s="185"/>
      <c r="G47" s="186"/>
    </row>
    <row r="48" spans="2:7" x14ac:dyDescent="0.25">
      <c r="B48" s="76"/>
      <c r="C48" s="87" t="s">
        <v>0</v>
      </c>
      <c r="D48" s="86" t="s">
        <v>118</v>
      </c>
      <c r="E48" s="88"/>
      <c r="F48" s="88"/>
      <c r="G48" s="88"/>
    </row>
    <row r="49" spans="2:7" x14ac:dyDescent="0.25">
      <c r="B49" s="76"/>
      <c r="C49" s="87" t="s">
        <v>11</v>
      </c>
      <c r="D49" s="184" t="s">
        <v>119</v>
      </c>
      <c r="E49" s="185"/>
      <c r="F49" s="185"/>
      <c r="G49" s="186"/>
    </row>
    <row r="50" spans="2:7" x14ac:dyDescent="0.25">
      <c r="B50" s="76"/>
      <c r="C50" s="87" t="s">
        <v>10</v>
      </c>
      <c r="D50" s="184" t="s">
        <v>70</v>
      </c>
      <c r="E50" s="185"/>
      <c r="F50" s="185"/>
      <c r="G50" s="186"/>
    </row>
  </sheetData>
  <mergeCells count="9">
    <mergeCell ref="D49:G49"/>
    <mergeCell ref="D50:G50"/>
    <mergeCell ref="D1:D2"/>
    <mergeCell ref="C1:C2"/>
    <mergeCell ref="A1:A2"/>
    <mergeCell ref="B1:B2"/>
    <mergeCell ref="C24:G24"/>
    <mergeCell ref="C45:G45"/>
    <mergeCell ref="D47:G4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7" zoomScale="115" zoomScaleNormal="115" workbookViewId="0">
      <selection activeCell="F17" sqref="F17"/>
    </sheetView>
  </sheetViews>
  <sheetFormatPr defaultRowHeight="15" x14ac:dyDescent="0.25"/>
  <cols>
    <col min="1" max="1" width="3.42578125" style="76" bestFit="1" customWidth="1"/>
    <col min="2" max="2" width="48" style="76" bestFit="1" customWidth="1"/>
    <col min="3" max="3" width="12.7109375" style="76" customWidth="1"/>
    <col min="4" max="6" width="26.7109375" style="76" customWidth="1"/>
    <col min="7" max="16384" width="9.140625" style="76"/>
  </cols>
  <sheetData>
    <row r="1" spans="1:6" ht="18.75" x14ac:dyDescent="0.3">
      <c r="B1" s="189" t="s">
        <v>115</v>
      </c>
      <c r="C1" s="189"/>
      <c r="D1" s="189"/>
      <c r="E1" s="189"/>
      <c r="F1" s="189"/>
    </row>
    <row r="2" spans="1:6" x14ac:dyDescent="0.25">
      <c r="C2" s="77"/>
      <c r="D2" s="77"/>
      <c r="E2" s="77"/>
      <c r="F2" s="77"/>
    </row>
    <row r="3" spans="1:6" ht="18.75" x14ac:dyDescent="0.3">
      <c r="A3" s="78"/>
      <c r="B3" s="91" t="s">
        <v>132</v>
      </c>
      <c r="C3" s="90" t="s">
        <v>1</v>
      </c>
      <c r="D3" s="81" t="s">
        <v>0</v>
      </c>
      <c r="E3" s="81" t="s">
        <v>11</v>
      </c>
      <c r="F3" s="81" t="s">
        <v>10</v>
      </c>
    </row>
    <row r="4" spans="1:6" x14ac:dyDescent="0.25">
      <c r="A4" s="89">
        <v>1</v>
      </c>
      <c r="B4" s="79" t="s">
        <v>111</v>
      </c>
      <c r="C4" s="80">
        <v>400</v>
      </c>
      <c r="D4" s="81"/>
      <c r="E4" s="81"/>
      <c r="F4" s="81"/>
    </row>
    <row r="5" spans="1:6" x14ac:dyDescent="0.25">
      <c r="A5" s="89">
        <v>2</v>
      </c>
      <c r="B5" s="82" t="s">
        <v>110</v>
      </c>
      <c r="C5" s="80">
        <v>400</v>
      </c>
      <c r="D5" s="81"/>
      <c r="E5" s="81"/>
      <c r="F5" s="81"/>
    </row>
    <row r="6" spans="1:6" x14ac:dyDescent="0.25">
      <c r="A6" s="89">
        <v>3</v>
      </c>
      <c r="B6" s="82" t="s">
        <v>109</v>
      </c>
      <c r="C6" s="80">
        <v>400</v>
      </c>
      <c r="D6" s="81"/>
      <c r="E6" s="81"/>
      <c r="F6" s="81"/>
    </row>
    <row r="7" spans="1:6" x14ac:dyDescent="0.25">
      <c r="A7" s="89">
        <v>4</v>
      </c>
      <c r="B7" s="83" t="s">
        <v>121</v>
      </c>
      <c r="C7" s="80">
        <v>400</v>
      </c>
      <c r="D7" s="81"/>
      <c r="E7" s="81"/>
      <c r="F7" s="81"/>
    </row>
    <row r="8" spans="1:6" x14ac:dyDescent="0.25">
      <c r="A8" s="89">
        <v>5</v>
      </c>
      <c r="B8" s="84" t="s">
        <v>122</v>
      </c>
      <c r="C8" s="80">
        <v>400</v>
      </c>
      <c r="D8" s="81"/>
      <c r="E8" s="81"/>
      <c r="F8" s="81"/>
    </row>
    <row r="9" spans="1:6" x14ac:dyDescent="0.25">
      <c r="A9" s="89">
        <v>6</v>
      </c>
      <c r="B9" s="82" t="s">
        <v>112</v>
      </c>
      <c r="C9" s="80">
        <v>400</v>
      </c>
      <c r="D9" s="81"/>
      <c r="E9" s="81"/>
      <c r="F9" s="81"/>
    </row>
    <row r="10" spans="1:6" x14ac:dyDescent="0.25">
      <c r="A10" s="89">
        <v>7</v>
      </c>
      <c r="B10" s="83" t="s">
        <v>123</v>
      </c>
      <c r="C10" s="80">
        <v>400</v>
      </c>
      <c r="D10" s="81"/>
      <c r="E10" s="81"/>
      <c r="F10" s="81"/>
    </row>
    <row r="11" spans="1:6" x14ac:dyDescent="0.25">
      <c r="A11" s="89">
        <v>8</v>
      </c>
      <c r="B11" s="84" t="s">
        <v>124</v>
      </c>
      <c r="C11" s="80">
        <v>400</v>
      </c>
      <c r="D11" s="81"/>
      <c r="E11" s="81"/>
      <c r="F11" s="81"/>
    </row>
    <row r="12" spans="1:6" x14ac:dyDescent="0.25">
      <c r="A12" s="89">
        <v>9</v>
      </c>
      <c r="B12" s="83" t="s">
        <v>125</v>
      </c>
      <c r="C12" s="80">
        <v>400</v>
      </c>
      <c r="D12" s="81"/>
      <c r="E12" s="81"/>
      <c r="F12" s="81"/>
    </row>
    <row r="13" spans="1:6" x14ac:dyDescent="0.25">
      <c r="A13" s="89">
        <v>10</v>
      </c>
      <c r="B13" s="84" t="s">
        <v>126</v>
      </c>
      <c r="C13" s="80">
        <v>400</v>
      </c>
      <c r="D13" s="81"/>
      <c r="E13" s="81"/>
      <c r="F13" s="81"/>
    </row>
    <row r="14" spans="1:6" x14ac:dyDescent="0.25">
      <c r="A14" s="89">
        <v>11</v>
      </c>
      <c r="B14" s="83" t="s">
        <v>127</v>
      </c>
      <c r="C14" s="80">
        <v>400</v>
      </c>
      <c r="D14" s="81"/>
      <c r="E14" s="81"/>
      <c r="F14" s="81"/>
    </row>
    <row r="15" spans="1:6" x14ac:dyDescent="0.25">
      <c r="A15" s="89">
        <v>12</v>
      </c>
      <c r="B15" s="84" t="s">
        <v>128</v>
      </c>
      <c r="C15" s="80">
        <v>400</v>
      </c>
      <c r="D15" s="81"/>
      <c r="E15" s="81"/>
      <c r="F15" s="81"/>
    </row>
    <row r="16" spans="1:6" x14ac:dyDescent="0.25">
      <c r="A16" s="89">
        <v>13</v>
      </c>
      <c r="B16" s="83" t="s">
        <v>129</v>
      </c>
      <c r="C16" s="81" t="s">
        <v>116</v>
      </c>
      <c r="D16" s="81"/>
      <c r="E16" s="80">
        <v>770</v>
      </c>
      <c r="F16" s="81"/>
    </row>
    <row r="17" spans="1:6" x14ac:dyDescent="0.25">
      <c r="A17" s="89">
        <v>14</v>
      </c>
      <c r="B17" s="82" t="s">
        <v>87</v>
      </c>
      <c r="C17" s="81" t="s">
        <v>116</v>
      </c>
      <c r="D17" s="81"/>
      <c r="E17" s="80">
        <v>770</v>
      </c>
      <c r="F17" s="81"/>
    </row>
    <row r="18" spans="1:6" x14ac:dyDescent="0.25">
      <c r="A18" s="89">
        <v>15</v>
      </c>
      <c r="B18" s="83" t="s">
        <v>130</v>
      </c>
      <c r="C18" s="81" t="s">
        <v>116</v>
      </c>
      <c r="D18" s="80">
        <v>650</v>
      </c>
      <c r="E18" s="81"/>
      <c r="F18" s="81"/>
    </row>
    <row r="19" spans="1:6" x14ac:dyDescent="0.25">
      <c r="A19" s="89">
        <v>16</v>
      </c>
      <c r="B19" s="85" t="s">
        <v>131</v>
      </c>
      <c r="C19" s="81" t="s">
        <v>116</v>
      </c>
      <c r="D19" s="80">
        <v>650</v>
      </c>
      <c r="E19" s="81"/>
      <c r="F19" s="81"/>
    </row>
    <row r="20" spans="1:6" x14ac:dyDescent="0.25">
      <c r="A20" s="89">
        <v>17</v>
      </c>
      <c r="B20" s="83" t="s">
        <v>113</v>
      </c>
      <c r="C20" s="81" t="s">
        <v>116</v>
      </c>
      <c r="D20" s="81"/>
      <c r="E20" s="81"/>
      <c r="F20" s="80">
        <v>1000</v>
      </c>
    </row>
    <row r="21" spans="1:6" x14ac:dyDescent="0.25">
      <c r="A21" s="89">
        <v>18</v>
      </c>
      <c r="B21" s="85" t="s">
        <v>114</v>
      </c>
      <c r="C21" s="81" t="s">
        <v>116</v>
      </c>
      <c r="D21" s="81"/>
      <c r="E21" s="81"/>
      <c r="F21" s="80">
        <v>1000</v>
      </c>
    </row>
    <row r="22" spans="1:6" x14ac:dyDescent="0.25">
      <c r="A22" s="92"/>
      <c r="B22" s="190" t="s">
        <v>120</v>
      </c>
      <c r="C22" s="190"/>
      <c r="D22" s="190"/>
      <c r="E22" s="190"/>
      <c r="F22" s="190"/>
    </row>
    <row r="23" spans="1:6" x14ac:dyDescent="0.25">
      <c r="D23" s="77"/>
      <c r="E23" s="77"/>
      <c r="F23" s="77"/>
    </row>
    <row r="24" spans="1:6" ht="15" customHeight="1" x14ac:dyDescent="0.25">
      <c r="B24" s="86" t="s">
        <v>1</v>
      </c>
      <c r="C24" s="184" t="s">
        <v>117</v>
      </c>
      <c r="D24" s="185"/>
      <c r="E24" s="185"/>
      <c r="F24" s="186"/>
    </row>
    <row r="25" spans="1:6" ht="32.25" customHeight="1" x14ac:dyDescent="0.25">
      <c r="B25" s="87" t="s">
        <v>0</v>
      </c>
      <c r="C25" s="86" t="s">
        <v>118</v>
      </c>
      <c r="D25" s="88"/>
      <c r="E25" s="88"/>
      <c r="F25" s="88"/>
    </row>
    <row r="26" spans="1:6" ht="27.75" customHeight="1" x14ac:dyDescent="0.25">
      <c r="B26" s="87" t="s">
        <v>11</v>
      </c>
      <c r="C26" s="184" t="s">
        <v>119</v>
      </c>
      <c r="D26" s="185"/>
      <c r="E26" s="185"/>
      <c r="F26" s="186"/>
    </row>
    <row r="27" spans="1:6" ht="27.75" customHeight="1" x14ac:dyDescent="0.25">
      <c r="B27" s="87" t="s">
        <v>10</v>
      </c>
      <c r="C27" s="184" t="s">
        <v>70</v>
      </c>
      <c r="D27" s="185"/>
      <c r="E27" s="185"/>
      <c r="F27" s="186"/>
    </row>
    <row r="28" spans="1:6" x14ac:dyDescent="0.25">
      <c r="C28" s="77"/>
      <c r="D28" s="77"/>
      <c r="E28" s="77"/>
      <c r="F28" s="77"/>
    </row>
    <row r="29" spans="1:6" x14ac:dyDescent="0.25">
      <c r="C29" s="77"/>
      <c r="D29" s="77"/>
      <c r="E29" s="77"/>
      <c r="F29" s="77"/>
    </row>
    <row r="30" spans="1:6" x14ac:dyDescent="0.25">
      <c r="C30" s="77"/>
      <c r="D30" s="77"/>
      <c r="E30" s="77"/>
      <c r="F30" s="77"/>
    </row>
  </sheetData>
  <mergeCells count="5">
    <mergeCell ref="B1:F1"/>
    <mergeCell ref="B22:F22"/>
    <mergeCell ref="C26:F26"/>
    <mergeCell ref="C24:F24"/>
    <mergeCell ref="C27:F2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tabSelected="1" zoomScale="70" zoomScaleNormal="70" workbookViewId="0">
      <selection activeCell="D19" sqref="D19:G19"/>
    </sheetView>
  </sheetViews>
  <sheetFormatPr defaultRowHeight="15" outlineLevelRow="1" outlineLevelCol="1" x14ac:dyDescent="0.25"/>
  <cols>
    <col min="1" max="1" width="2.140625" style="96" customWidth="1"/>
    <col min="2" max="2" width="2.85546875" style="96" customWidth="1"/>
    <col min="3" max="3" width="3.85546875" style="109" customWidth="1"/>
    <col min="4" max="4" width="34.85546875" style="96" customWidth="1"/>
    <col min="5" max="5" width="6" style="96" customWidth="1"/>
    <col min="6" max="6" width="10.42578125" style="96" bestFit="1" customWidth="1"/>
    <col min="7" max="7" width="9.28515625" style="96" bestFit="1" customWidth="1"/>
    <col min="8" max="8" width="10" style="96" customWidth="1"/>
    <col min="9" max="9" width="26" style="96" customWidth="1"/>
    <col min="10" max="10" width="21.5703125" style="96" customWidth="1"/>
    <col min="11" max="11" width="12.5703125" style="96" customWidth="1"/>
    <col min="12" max="12" width="14.28515625" style="96" customWidth="1"/>
    <col min="13" max="13" width="12.28515625" style="96" customWidth="1"/>
    <col min="14" max="14" width="13.42578125" style="96" customWidth="1"/>
    <col min="15" max="15" width="13" style="96" customWidth="1"/>
    <col min="16" max="16" width="12.7109375" style="96" customWidth="1"/>
    <col min="17" max="17" width="14.5703125" style="96" customWidth="1"/>
    <col min="18" max="18" width="14.28515625" style="96" customWidth="1"/>
    <col min="19" max="19" width="13.140625" style="96" customWidth="1"/>
    <col min="20" max="20" width="10.5703125" style="96" customWidth="1"/>
    <col min="21" max="21" width="16.85546875" style="96" customWidth="1" outlineLevel="1"/>
    <col min="22" max="22" width="17.5703125" style="96" customWidth="1" outlineLevel="1"/>
    <col min="23" max="23" width="17.5703125" style="96" hidden="1" customWidth="1" outlineLevel="1"/>
    <col min="24" max="24" width="3.28515625" style="96" customWidth="1" collapsed="1"/>
    <col min="25" max="25" width="20.5703125" style="96" customWidth="1"/>
    <col min="26" max="16384" width="9.140625" style="96"/>
  </cols>
  <sheetData>
    <row r="1" spans="2:24" ht="15.75" thickBot="1" x14ac:dyDescent="0.3"/>
    <row r="2" spans="2:24" ht="15" customHeight="1" x14ac:dyDescent="0.25">
      <c r="B2" s="119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323" t="s">
        <v>288</v>
      </c>
      <c r="N2" s="324">
        <v>43486</v>
      </c>
      <c r="O2" s="325"/>
      <c r="P2" s="120"/>
      <c r="Q2" s="120"/>
      <c r="R2" s="120"/>
      <c r="S2" s="120"/>
      <c r="T2" s="173" t="s">
        <v>290</v>
      </c>
      <c r="U2" s="298"/>
      <c r="V2" s="298"/>
      <c r="W2" s="298"/>
      <c r="X2" s="299"/>
    </row>
    <row r="3" spans="2:24" ht="16.5" thickBot="1" x14ac:dyDescent="0.3">
      <c r="B3" s="121"/>
      <c r="C3" s="122"/>
      <c r="D3" s="123" t="s">
        <v>154</v>
      </c>
      <c r="E3" s="290" t="s">
        <v>299</v>
      </c>
      <c r="F3" s="291"/>
      <c r="G3" s="291"/>
      <c r="H3" s="291"/>
      <c r="I3" s="292"/>
      <c r="J3" s="293">
        <v>25065</v>
      </c>
      <c r="K3" s="294"/>
      <c r="L3" s="97"/>
      <c r="M3" s="97"/>
      <c r="N3" s="97"/>
      <c r="O3" s="129" t="s">
        <v>164</v>
      </c>
      <c r="P3" s="288"/>
      <c r="Q3" s="289"/>
      <c r="R3" s="124" t="s">
        <v>155</v>
      </c>
      <c r="S3" s="273">
        <v>43496</v>
      </c>
      <c r="T3" s="275"/>
      <c r="U3" s="295" t="s">
        <v>156</v>
      </c>
      <c r="V3" s="295"/>
      <c r="W3" s="177"/>
      <c r="X3" s="125"/>
    </row>
    <row r="4" spans="2:24" ht="16.5" thickBot="1" x14ac:dyDescent="0.3">
      <c r="B4" s="121"/>
      <c r="C4" s="122"/>
      <c r="D4" s="126" t="s">
        <v>157</v>
      </c>
      <c r="E4" s="270" t="s">
        <v>318</v>
      </c>
      <c r="F4" s="271"/>
      <c r="G4" s="271"/>
      <c r="H4" s="271"/>
      <c r="I4" s="272"/>
      <c r="J4" s="285">
        <v>9113552585</v>
      </c>
      <c r="K4" s="285"/>
      <c r="L4" s="127"/>
      <c r="M4" s="128"/>
      <c r="N4" s="97"/>
      <c r="O4" s="129" t="s">
        <v>158</v>
      </c>
      <c r="P4" s="286"/>
      <c r="Q4" s="287"/>
      <c r="R4" s="322" t="s">
        <v>353</v>
      </c>
      <c r="S4" s="286"/>
      <c r="T4" s="287"/>
      <c r="U4" s="296">
        <f>U78+V78</f>
        <v>29760</v>
      </c>
      <c r="V4" s="297"/>
      <c r="W4" s="326"/>
      <c r="X4" s="125"/>
    </row>
    <row r="5" spans="2:24" ht="15.75" x14ac:dyDescent="0.25">
      <c r="B5" s="121"/>
      <c r="C5" s="122"/>
      <c r="D5" s="126" t="s">
        <v>160</v>
      </c>
      <c r="E5" s="270" t="s">
        <v>319</v>
      </c>
      <c r="F5" s="271"/>
      <c r="G5" s="271"/>
      <c r="H5" s="271"/>
      <c r="I5" s="272"/>
      <c r="J5" s="284">
        <v>9258585854</v>
      </c>
      <c r="K5" s="285"/>
      <c r="L5" s="127"/>
      <c r="M5" s="128"/>
      <c r="N5" s="97"/>
      <c r="O5" s="129" t="s">
        <v>162</v>
      </c>
      <c r="P5" s="286"/>
      <c r="Q5" s="287"/>
      <c r="R5" s="129" t="s">
        <v>161</v>
      </c>
      <c r="S5" s="286"/>
      <c r="T5" s="287"/>
      <c r="U5" s="130"/>
      <c r="V5" s="130"/>
      <c r="W5" s="130"/>
      <c r="X5" s="125"/>
    </row>
    <row r="6" spans="2:24" ht="16.5" customHeight="1" x14ac:dyDescent="0.25">
      <c r="B6" s="121"/>
      <c r="C6" s="122"/>
      <c r="D6" s="126" t="s">
        <v>163</v>
      </c>
      <c r="E6" s="270" t="s">
        <v>320</v>
      </c>
      <c r="F6" s="271"/>
      <c r="G6" s="271"/>
      <c r="H6" s="271"/>
      <c r="I6" s="272"/>
      <c r="J6" s="284">
        <v>9203556525</v>
      </c>
      <c r="K6" s="285"/>
      <c r="L6" s="97"/>
      <c r="M6" s="97"/>
      <c r="N6" s="97"/>
      <c r="O6" s="129" t="s">
        <v>159</v>
      </c>
      <c r="P6" s="286"/>
      <c r="Q6" s="287"/>
      <c r="R6" s="129" t="s">
        <v>165</v>
      </c>
      <c r="S6" s="286"/>
      <c r="T6" s="287"/>
      <c r="U6" s="130"/>
      <c r="V6" s="130"/>
      <c r="W6" s="130"/>
      <c r="X6" s="125"/>
    </row>
    <row r="7" spans="2:24" ht="15" customHeight="1" x14ac:dyDescent="0.25">
      <c r="B7" s="121"/>
      <c r="C7" s="122"/>
      <c r="D7" s="126" t="s">
        <v>166</v>
      </c>
      <c r="E7" s="270" t="s">
        <v>321</v>
      </c>
      <c r="F7" s="271"/>
      <c r="G7" s="271"/>
      <c r="H7" s="271"/>
      <c r="I7" s="271"/>
      <c r="J7" s="271"/>
      <c r="K7" s="272"/>
      <c r="L7" s="131"/>
      <c r="M7" s="131"/>
      <c r="N7" s="97"/>
      <c r="O7" s="129" t="s">
        <v>167</v>
      </c>
      <c r="P7" s="273" t="s">
        <v>323</v>
      </c>
      <c r="Q7" s="274"/>
      <c r="R7" s="274"/>
      <c r="S7" s="274"/>
      <c r="T7" s="275"/>
      <c r="U7" s="130"/>
      <c r="V7" s="130"/>
      <c r="W7" s="130"/>
      <c r="X7" s="125"/>
    </row>
    <row r="8" spans="2:24" ht="34.5" customHeight="1" thickBot="1" x14ac:dyDescent="0.3">
      <c r="B8" s="121"/>
      <c r="C8" s="122"/>
      <c r="D8" s="276" t="s">
        <v>168</v>
      </c>
      <c r="E8" s="276"/>
      <c r="F8" s="276"/>
      <c r="G8" s="276"/>
      <c r="H8" s="276"/>
      <c r="I8" s="276"/>
      <c r="J8" s="276"/>
      <c r="K8" s="276"/>
      <c r="L8" s="277">
        <f>J3</f>
        <v>25065</v>
      </c>
      <c r="M8" s="277"/>
      <c r="N8" s="277"/>
      <c r="O8" s="277"/>
      <c r="P8" s="277"/>
      <c r="Q8" s="277"/>
      <c r="R8" s="277"/>
      <c r="S8" s="277"/>
      <c r="T8" s="277"/>
      <c r="U8" s="130"/>
      <c r="V8" s="130"/>
      <c r="W8" s="130"/>
      <c r="X8" s="125"/>
    </row>
    <row r="9" spans="2:24" ht="16.5" customHeight="1" x14ac:dyDescent="0.25">
      <c r="B9" s="121"/>
      <c r="C9" s="278" t="s">
        <v>169</v>
      </c>
      <c r="D9" s="279"/>
      <c r="E9" s="280"/>
      <c r="F9" s="281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3"/>
      <c r="U9" s="130"/>
      <c r="V9" s="130"/>
      <c r="W9" s="130"/>
      <c r="X9" s="125"/>
    </row>
    <row r="10" spans="2:24" ht="33" customHeight="1" outlineLevel="1" x14ac:dyDescent="0.25">
      <c r="B10" s="121"/>
      <c r="C10" s="262" t="s">
        <v>170</v>
      </c>
      <c r="D10" s="263"/>
      <c r="E10" s="263"/>
      <c r="F10" s="263"/>
      <c r="G10" s="264"/>
      <c r="H10" s="268" t="s">
        <v>171</v>
      </c>
      <c r="I10" s="268" t="s">
        <v>172</v>
      </c>
      <c r="J10" s="269" t="str">
        <f>CONCATENATE("1.",D35)</f>
        <v>1.Вывеска</v>
      </c>
      <c r="K10" s="269"/>
      <c r="L10" s="269" t="str">
        <f>CONCATENATE("2.",D39)</f>
        <v>2.Консоль двухсторонняя</v>
      </c>
      <c r="M10" s="269"/>
      <c r="N10" s="269" t="str">
        <f>CONCATENATE("3.",D43)</f>
        <v>3.</v>
      </c>
      <c r="O10" s="269"/>
      <c r="P10" s="269" t="str">
        <f>CONCATENATE("4.",D47)</f>
        <v>4.</v>
      </c>
      <c r="Q10" s="269"/>
      <c r="R10" s="269" t="str">
        <f>CONCATENATE("5.",D51)</f>
        <v>5.</v>
      </c>
      <c r="S10" s="269"/>
      <c r="T10" s="99" t="s">
        <v>173</v>
      </c>
      <c r="U10" s="130"/>
      <c r="V10" s="130"/>
      <c r="W10" s="130"/>
      <c r="X10" s="125"/>
    </row>
    <row r="11" spans="2:24" ht="15.75" outlineLevel="1" x14ac:dyDescent="0.25">
      <c r="B11" s="121"/>
      <c r="C11" s="265"/>
      <c r="D11" s="266"/>
      <c r="E11" s="266"/>
      <c r="F11" s="266"/>
      <c r="G11" s="267"/>
      <c r="H11" s="268"/>
      <c r="I11" s="268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99"/>
      <c r="U11" s="130"/>
      <c r="V11" s="130"/>
      <c r="W11" s="130"/>
      <c r="X11" s="125"/>
    </row>
    <row r="12" spans="2:24" ht="24" customHeight="1" outlineLevel="1" x14ac:dyDescent="0.25">
      <c r="B12" s="121"/>
      <c r="C12" s="132">
        <v>15</v>
      </c>
      <c r="D12" s="258" t="s">
        <v>174</v>
      </c>
      <c r="E12" s="258"/>
      <c r="F12" s="258"/>
      <c r="G12" s="258"/>
      <c r="H12" s="101"/>
      <c r="I12" s="101"/>
      <c r="J12" s="102"/>
      <c r="K12" s="103"/>
      <c r="L12" s="102"/>
      <c r="M12" s="103"/>
      <c r="N12" s="102"/>
      <c r="O12" s="103"/>
      <c r="P12" s="102"/>
      <c r="Q12" s="103"/>
      <c r="R12" s="102"/>
      <c r="S12" s="103"/>
      <c r="T12" s="104"/>
      <c r="U12" s="130"/>
      <c r="V12" s="130"/>
      <c r="W12" s="130"/>
      <c r="X12" s="125"/>
    </row>
    <row r="13" spans="2:24" ht="24" customHeight="1" outlineLevel="1" x14ac:dyDescent="0.25">
      <c r="B13" s="121"/>
      <c r="C13" s="132">
        <v>14</v>
      </c>
      <c r="D13" s="258" t="s">
        <v>175</v>
      </c>
      <c r="E13" s="258"/>
      <c r="F13" s="258"/>
      <c r="G13" s="258"/>
      <c r="H13" s="101"/>
      <c r="I13" s="101"/>
      <c r="J13" s="102"/>
      <c r="K13" s="103"/>
      <c r="L13" s="102"/>
      <c r="M13" s="103"/>
      <c r="N13" s="102"/>
      <c r="O13" s="103"/>
      <c r="P13" s="102"/>
      <c r="Q13" s="103"/>
      <c r="R13" s="102"/>
      <c r="S13" s="103"/>
      <c r="T13" s="104"/>
      <c r="U13" s="130"/>
      <c r="V13" s="130"/>
      <c r="W13" s="130"/>
      <c r="X13" s="125"/>
    </row>
    <row r="14" spans="2:24" ht="24" customHeight="1" outlineLevel="1" x14ac:dyDescent="0.25">
      <c r="B14" s="121"/>
      <c r="C14" s="132">
        <v>13</v>
      </c>
      <c r="D14" s="258" t="s">
        <v>176</v>
      </c>
      <c r="E14" s="258"/>
      <c r="F14" s="258"/>
      <c r="G14" s="258"/>
      <c r="H14" s="101"/>
      <c r="I14" s="101"/>
      <c r="J14" s="102"/>
      <c r="K14" s="103"/>
      <c r="L14" s="102"/>
      <c r="M14" s="103"/>
      <c r="N14" s="102"/>
      <c r="O14" s="103"/>
      <c r="P14" s="102"/>
      <c r="Q14" s="103"/>
      <c r="R14" s="102"/>
      <c r="S14" s="103"/>
      <c r="T14" s="104"/>
      <c r="U14" s="130"/>
      <c r="V14" s="130"/>
      <c r="W14" s="130"/>
      <c r="X14" s="125"/>
    </row>
    <row r="15" spans="2:24" ht="24" customHeight="1" outlineLevel="1" x14ac:dyDescent="0.25">
      <c r="B15" s="121"/>
      <c r="C15" s="132">
        <v>12</v>
      </c>
      <c r="D15" s="258" t="s">
        <v>177</v>
      </c>
      <c r="E15" s="258"/>
      <c r="F15" s="258"/>
      <c r="G15" s="258"/>
      <c r="H15" s="101"/>
      <c r="I15" s="101"/>
      <c r="J15" s="102"/>
      <c r="K15" s="103"/>
      <c r="L15" s="102"/>
      <c r="M15" s="103"/>
      <c r="N15" s="102"/>
      <c r="O15" s="103"/>
      <c r="P15" s="102"/>
      <c r="Q15" s="103"/>
      <c r="R15" s="102"/>
      <c r="S15" s="103"/>
      <c r="T15" s="104"/>
      <c r="U15" s="130"/>
      <c r="V15" s="130"/>
      <c r="W15" s="130"/>
      <c r="X15" s="125"/>
    </row>
    <row r="16" spans="2:24" ht="24" customHeight="1" outlineLevel="1" x14ac:dyDescent="0.25">
      <c r="B16" s="121"/>
      <c r="C16" s="132">
        <v>11</v>
      </c>
      <c r="D16" s="258" t="s">
        <v>178</v>
      </c>
      <c r="E16" s="258"/>
      <c r="F16" s="258"/>
      <c r="G16" s="258"/>
      <c r="H16" s="101"/>
      <c r="I16" s="101"/>
      <c r="J16" s="102"/>
      <c r="K16" s="103"/>
      <c r="L16" s="102"/>
      <c r="M16" s="103"/>
      <c r="N16" s="102"/>
      <c r="O16" s="103"/>
      <c r="P16" s="102"/>
      <c r="Q16" s="103"/>
      <c r="R16" s="102"/>
      <c r="S16" s="103"/>
      <c r="T16" s="104"/>
      <c r="U16" s="130"/>
      <c r="V16" s="130"/>
      <c r="W16" s="130"/>
      <c r="X16" s="125"/>
    </row>
    <row r="17" spans="2:24" ht="24" customHeight="1" outlineLevel="1" x14ac:dyDescent="0.25">
      <c r="B17" s="121"/>
      <c r="C17" s="132">
        <v>10</v>
      </c>
      <c r="D17" s="258" t="s">
        <v>179</v>
      </c>
      <c r="E17" s="258"/>
      <c r="F17" s="258"/>
      <c r="G17" s="258"/>
      <c r="H17" s="101"/>
      <c r="I17" s="101"/>
      <c r="J17" s="105"/>
      <c r="K17" s="106"/>
      <c r="L17" s="105"/>
      <c r="M17" s="106"/>
      <c r="N17" s="105"/>
      <c r="O17" s="106"/>
      <c r="P17" s="105"/>
      <c r="Q17" s="106"/>
      <c r="R17" s="105"/>
      <c r="S17" s="106"/>
      <c r="T17" s="107"/>
      <c r="U17" s="130"/>
      <c r="V17" s="130"/>
      <c r="W17" s="130"/>
      <c r="X17" s="125"/>
    </row>
    <row r="18" spans="2:24" ht="24" customHeight="1" outlineLevel="1" x14ac:dyDescent="0.25">
      <c r="B18" s="121"/>
      <c r="C18" s="132">
        <v>9</v>
      </c>
      <c r="D18" s="258" t="s">
        <v>180</v>
      </c>
      <c r="E18" s="258"/>
      <c r="F18" s="258"/>
      <c r="G18" s="258"/>
      <c r="H18" s="101"/>
      <c r="I18" s="101"/>
      <c r="J18" s="105"/>
      <c r="K18" s="106"/>
      <c r="L18" s="105"/>
      <c r="M18" s="106"/>
      <c r="N18" s="105"/>
      <c r="O18" s="106"/>
      <c r="P18" s="105"/>
      <c r="Q18" s="106"/>
      <c r="R18" s="105"/>
      <c r="S18" s="106"/>
      <c r="T18" s="107"/>
      <c r="U18" s="130"/>
      <c r="V18" s="130"/>
      <c r="W18" s="130"/>
      <c r="X18" s="125"/>
    </row>
    <row r="19" spans="2:24" ht="24" customHeight="1" outlineLevel="1" x14ac:dyDescent="0.25">
      <c r="B19" s="121"/>
      <c r="C19" s="132">
        <v>8</v>
      </c>
      <c r="D19" s="258" t="s">
        <v>181</v>
      </c>
      <c r="E19" s="258"/>
      <c r="F19" s="258"/>
      <c r="G19" s="258"/>
      <c r="H19" s="101"/>
      <c r="I19" s="101"/>
      <c r="J19" s="102"/>
      <c r="K19" s="103"/>
      <c r="L19" s="102"/>
      <c r="M19" s="103"/>
      <c r="N19" s="102"/>
      <c r="O19" s="103"/>
      <c r="P19" s="102"/>
      <c r="Q19" s="103"/>
      <c r="R19" s="102"/>
      <c r="S19" s="103"/>
      <c r="T19" s="104"/>
      <c r="U19" s="130"/>
      <c r="V19" s="130"/>
      <c r="W19" s="130"/>
      <c r="X19" s="125"/>
    </row>
    <row r="20" spans="2:24" ht="24" customHeight="1" outlineLevel="1" x14ac:dyDescent="0.25">
      <c r="B20" s="121"/>
      <c r="C20" s="132">
        <v>7</v>
      </c>
      <c r="D20" s="258" t="s">
        <v>182</v>
      </c>
      <c r="E20" s="258"/>
      <c r="F20" s="258"/>
      <c r="G20" s="258"/>
      <c r="H20" s="101"/>
      <c r="I20" s="101"/>
      <c r="J20" s="105"/>
      <c r="K20" s="106"/>
      <c r="L20" s="105"/>
      <c r="M20" s="106"/>
      <c r="N20" s="105"/>
      <c r="O20" s="106"/>
      <c r="P20" s="105"/>
      <c r="Q20" s="106"/>
      <c r="R20" s="105"/>
      <c r="S20" s="106"/>
      <c r="T20" s="107"/>
      <c r="U20" s="130"/>
      <c r="V20" s="130"/>
      <c r="W20" s="130"/>
      <c r="X20" s="125"/>
    </row>
    <row r="21" spans="2:24" ht="24" customHeight="1" outlineLevel="1" x14ac:dyDescent="0.25">
      <c r="B21" s="121"/>
      <c r="C21" s="132">
        <v>6</v>
      </c>
      <c r="D21" s="258" t="s">
        <v>183</v>
      </c>
      <c r="E21" s="258"/>
      <c r="F21" s="258"/>
      <c r="G21" s="258"/>
      <c r="H21" s="101"/>
      <c r="I21" s="101"/>
      <c r="J21" s="102"/>
      <c r="K21" s="103"/>
      <c r="L21" s="102"/>
      <c r="M21" s="103"/>
      <c r="N21" s="102"/>
      <c r="O21" s="103"/>
      <c r="P21" s="102"/>
      <c r="Q21" s="103"/>
      <c r="R21" s="102"/>
      <c r="S21" s="103"/>
      <c r="T21" s="104"/>
      <c r="U21" s="130"/>
      <c r="V21" s="130"/>
      <c r="W21" s="130"/>
      <c r="X21" s="125"/>
    </row>
    <row r="22" spans="2:24" ht="24" customHeight="1" outlineLevel="1" x14ac:dyDescent="0.25">
      <c r="B22" s="121"/>
      <c r="C22" s="132">
        <v>5</v>
      </c>
      <c r="D22" s="258" t="s">
        <v>184</v>
      </c>
      <c r="E22" s="258"/>
      <c r="F22" s="258"/>
      <c r="G22" s="258"/>
      <c r="H22" s="101"/>
      <c r="I22" s="101"/>
      <c r="J22" s="102"/>
      <c r="K22" s="103"/>
      <c r="L22" s="102"/>
      <c r="M22" s="103"/>
      <c r="N22" s="102"/>
      <c r="O22" s="103"/>
      <c r="P22" s="102"/>
      <c r="Q22" s="103"/>
      <c r="R22" s="102"/>
      <c r="S22" s="103"/>
      <c r="T22" s="104"/>
      <c r="U22" s="130"/>
      <c r="V22" s="130"/>
      <c r="W22" s="130"/>
      <c r="X22" s="125"/>
    </row>
    <row r="23" spans="2:24" ht="24" customHeight="1" outlineLevel="1" x14ac:dyDescent="0.25">
      <c r="B23" s="121"/>
      <c r="C23" s="132">
        <v>4</v>
      </c>
      <c r="D23" s="258" t="s">
        <v>185</v>
      </c>
      <c r="E23" s="258"/>
      <c r="F23" s="258"/>
      <c r="G23" s="258"/>
      <c r="H23" s="101"/>
      <c r="I23" s="101"/>
      <c r="J23" s="102"/>
      <c r="K23" s="103"/>
      <c r="L23" s="102"/>
      <c r="M23" s="103"/>
      <c r="N23" s="102"/>
      <c r="O23" s="103"/>
      <c r="P23" s="102"/>
      <c r="Q23" s="103"/>
      <c r="R23" s="102"/>
      <c r="S23" s="103"/>
      <c r="T23" s="104"/>
      <c r="U23" s="130"/>
      <c r="V23" s="130"/>
      <c r="W23" s="130"/>
      <c r="X23" s="125"/>
    </row>
    <row r="24" spans="2:24" ht="24" customHeight="1" outlineLevel="1" x14ac:dyDescent="0.25">
      <c r="B24" s="121"/>
      <c r="C24" s="132">
        <v>3</v>
      </c>
      <c r="D24" s="258" t="s">
        <v>186</v>
      </c>
      <c r="E24" s="258"/>
      <c r="F24" s="258"/>
      <c r="G24" s="258"/>
      <c r="H24" s="101"/>
      <c r="I24" s="101"/>
      <c r="J24" s="102"/>
      <c r="K24" s="103"/>
      <c r="L24" s="102"/>
      <c r="M24" s="103"/>
      <c r="N24" s="102"/>
      <c r="O24" s="103"/>
      <c r="P24" s="102"/>
      <c r="Q24" s="103"/>
      <c r="R24" s="102"/>
      <c r="S24" s="103"/>
      <c r="T24" s="104"/>
      <c r="U24" s="130"/>
      <c r="V24" s="130"/>
      <c r="W24" s="130"/>
      <c r="X24" s="125"/>
    </row>
    <row r="25" spans="2:24" ht="24" customHeight="1" outlineLevel="1" x14ac:dyDescent="0.25">
      <c r="B25" s="121"/>
      <c r="C25" s="132">
        <v>2</v>
      </c>
      <c r="D25" s="258" t="s">
        <v>187</v>
      </c>
      <c r="E25" s="258"/>
      <c r="F25" s="258"/>
      <c r="G25" s="258"/>
      <c r="H25" s="101"/>
      <c r="I25" s="101"/>
      <c r="J25" s="102"/>
      <c r="K25" s="103"/>
      <c r="L25" s="102"/>
      <c r="M25" s="103"/>
      <c r="N25" s="102"/>
      <c r="O25" s="103"/>
      <c r="P25" s="102"/>
      <c r="Q25" s="103"/>
      <c r="R25" s="102"/>
      <c r="S25" s="103"/>
      <c r="T25" s="104"/>
      <c r="U25" s="130"/>
      <c r="V25" s="130"/>
      <c r="W25" s="130"/>
      <c r="X25" s="125"/>
    </row>
    <row r="26" spans="2:24" ht="24" customHeight="1" outlineLevel="1" thickBot="1" x14ac:dyDescent="0.3">
      <c r="B26" s="121"/>
      <c r="C26" s="132">
        <v>1</v>
      </c>
      <c r="D26" s="258" t="s">
        <v>188</v>
      </c>
      <c r="E26" s="258"/>
      <c r="F26" s="258"/>
      <c r="G26" s="258"/>
      <c r="H26" s="101"/>
      <c r="I26" s="101"/>
      <c r="J26" s="102"/>
      <c r="K26" s="103"/>
      <c r="L26" s="102"/>
      <c r="M26" s="103"/>
      <c r="N26" s="102"/>
      <c r="O26" s="103"/>
      <c r="P26" s="102"/>
      <c r="Q26" s="103"/>
      <c r="R26" s="102"/>
      <c r="S26" s="103"/>
      <c r="T26" s="104"/>
      <c r="U26" s="130"/>
      <c r="V26" s="130"/>
      <c r="W26" s="130"/>
      <c r="X26" s="125"/>
    </row>
    <row r="27" spans="2:24" ht="20.25" customHeight="1" thickBot="1" x14ac:dyDescent="0.3">
      <c r="B27" s="121"/>
      <c r="C27" s="259" t="s">
        <v>189</v>
      </c>
      <c r="D27" s="260"/>
      <c r="E27" s="260"/>
      <c r="F27" s="260"/>
      <c r="G27" s="261"/>
      <c r="H27" s="302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4"/>
      <c r="U27" s="130"/>
      <c r="V27" s="130"/>
      <c r="W27" s="130"/>
      <c r="X27" s="125"/>
    </row>
    <row r="28" spans="2:24" s="133" customFormat="1" ht="15.75" customHeight="1" x14ac:dyDescent="0.25">
      <c r="B28" s="121"/>
      <c r="C28" s="305" t="s">
        <v>190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7"/>
      <c r="U28" s="130"/>
      <c r="V28" s="130"/>
      <c r="W28" s="130"/>
      <c r="X28" s="125"/>
    </row>
    <row r="29" spans="2:24" s="133" customFormat="1" ht="60" customHeight="1" x14ac:dyDescent="0.25">
      <c r="B29" s="121"/>
      <c r="C29" s="308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10"/>
      <c r="U29" s="130"/>
      <c r="V29" s="130"/>
      <c r="W29" s="130"/>
      <c r="X29" s="125"/>
    </row>
    <row r="30" spans="2:24" s="133" customFormat="1" ht="60" customHeight="1" x14ac:dyDescent="0.25">
      <c r="B30" s="121"/>
      <c r="C30" s="308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10"/>
      <c r="U30" s="130"/>
      <c r="V30" s="130"/>
      <c r="W30" s="130"/>
      <c r="X30" s="125"/>
    </row>
    <row r="31" spans="2:24" s="133" customFormat="1" ht="60" customHeight="1" x14ac:dyDescent="0.25">
      <c r="B31" s="121"/>
      <c r="C31" s="308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10"/>
      <c r="U31" s="130"/>
      <c r="V31" s="130"/>
      <c r="W31" s="130"/>
      <c r="X31" s="125"/>
    </row>
    <row r="32" spans="2:24" s="133" customFormat="1" ht="60" customHeight="1" x14ac:dyDescent="0.25">
      <c r="B32" s="121"/>
      <c r="C32" s="308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10"/>
      <c r="U32" s="130"/>
      <c r="V32" s="130"/>
      <c r="W32" s="130"/>
      <c r="X32" s="125"/>
    </row>
    <row r="33" spans="2:24" s="133" customFormat="1" ht="60" customHeight="1" thickBot="1" x14ac:dyDescent="0.3">
      <c r="B33" s="121"/>
      <c r="C33" s="311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3"/>
      <c r="U33" s="130"/>
      <c r="V33" s="130"/>
      <c r="W33" s="130"/>
      <c r="X33" s="125"/>
    </row>
    <row r="34" spans="2:24" s="133" customFormat="1" ht="48" thickBot="1" x14ac:dyDescent="0.3">
      <c r="B34" s="121"/>
      <c r="C34" s="314" t="s">
        <v>191</v>
      </c>
      <c r="D34" s="315"/>
      <c r="E34" s="134" t="s">
        <v>192</v>
      </c>
      <c r="F34" s="135" t="s">
        <v>193</v>
      </c>
      <c r="G34" s="136" t="s">
        <v>194</v>
      </c>
      <c r="H34" s="136" t="s">
        <v>195</v>
      </c>
      <c r="I34" s="135" t="s">
        <v>196</v>
      </c>
      <c r="J34" s="135" t="s">
        <v>197</v>
      </c>
      <c r="K34" s="316" t="s">
        <v>198</v>
      </c>
      <c r="L34" s="315"/>
      <c r="M34" s="316" t="s">
        <v>199</v>
      </c>
      <c r="N34" s="315"/>
      <c r="O34" s="316" t="s">
        <v>200</v>
      </c>
      <c r="P34" s="315"/>
      <c r="Q34" s="316" t="s">
        <v>201</v>
      </c>
      <c r="R34" s="315"/>
      <c r="S34" s="316" t="s">
        <v>202</v>
      </c>
      <c r="T34" s="317"/>
      <c r="U34" s="137" t="s">
        <v>203</v>
      </c>
      <c r="V34" s="137" t="s">
        <v>204</v>
      </c>
      <c r="W34" s="137" t="s">
        <v>354</v>
      </c>
      <c r="X34" s="125"/>
    </row>
    <row r="35" spans="2:24" s="133" customFormat="1" ht="15.75" customHeight="1" outlineLevel="1" x14ac:dyDescent="0.25">
      <c r="B35" s="121"/>
      <c r="C35" s="252">
        <v>1</v>
      </c>
      <c r="D35" s="253" t="s">
        <v>292</v>
      </c>
      <c r="E35" s="254">
        <v>1</v>
      </c>
      <c r="F35" s="255">
        <v>20000</v>
      </c>
      <c r="G35" s="255">
        <v>1000</v>
      </c>
      <c r="H35" s="257">
        <v>90</v>
      </c>
      <c r="I35" s="233" t="s">
        <v>260</v>
      </c>
      <c r="J35" s="257">
        <v>7428</v>
      </c>
      <c r="K35" s="138" t="s">
        <v>205</v>
      </c>
      <c r="L35" s="139" t="s">
        <v>305</v>
      </c>
      <c r="M35" s="138" t="s">
        <v>205</v>
      </c>
      <c r="N35" s="139" t="s">
        <v>300</v>
      </c>
      <c r="O35" s="138" t="s">
        <v>205</v>
      </c>
      <c r="P35" s="139" t="s">
        <v>317</v>
      </c>
      <c r="Q35" s="138" t="s">
        <v>206</v>
      </c>
      <c r="R35" s="139" t="s">
        <v>293</v>
      </c>
      <c r="S35" s="138" t="s">
        <v>207</v>
      </c>
      <c r="T35" s="140" t="s">
        <v>294</v>
      </c>
      <c r="U35" s="192">
        <v>16000</v>
      </c>
      <c r="V35" s="195">
        <v>6000</v>
      </c>
      <c r="W35" s="195"/>
      <c r="X35" s="125"/>
    </row>
    <row r="36" spans="2:24" s="133" customFormat="1" ht="31.5" outlineLevel="1" x14ac:dyDescent="0.25">
      <c r="B36" s="121"/>
      <c r="C36" s="243"/>
      <c r="D36" s="246"/>
      <c r="E36" s="248"/>
      <c r="F36" s="256"/>
      <c r="G36" s="256"/>
      <c r="H36" s="236"/>
      <c r="I36" s="234"/>
      <c r="J36" s="236"/>
      <c r="K36" s="141" t="s">
        <v>208</v>
      </c>
      <c r="L36" s="142" t="s">
        <v>315</v>
      </c>
      <c r="M36" s="141" t="s">
        <v>208</v>
      </c>
      <c r="N36" s="142" t="s">
        <v>316</v>
      </c>
      <c r="O36" s="141" t="s">
        <v>208</v>
      </c>
      <c r="P36" s="142" t="s">
        <v>116</v>
      </c>
      <c r="Q36" s="141" t="s">
        <v>209</v>
      </c>
      <c r="R36" s="142" t="s">
        <v>302</v>
      </c>
      <c r="S36" s="141" t="s">
        <v>210</v>
      </c>
      <c r="T36" s="143" t="s">
        <v>295</v>
      </c>
      <c r="U36" s="193"/>
      <c r="V36" s="196"/>
      <c r="W36" s="196"/>
      <c r="X36" s="125"/>
    </row>
    <row r="37" spans="2:24" s="133" customFormat="1" ht="16.5" outlineLevel="1" thickBot="1" x14ac:dyDescent="0.3">
      <c r="B37" s="121"/>
      <c r="C37" s="244"/>
      <c r="D37" s="251" t="s">
        <v>211</v>
      </c>
      <c r="E37" s="251"/>
      <c r="F37" s="239" t="s">
        <v>303</v>
      </c>
      <c r="G37" s="239"/>
      <c r="H37" s="239"/>
      <c r="I37" s="239"/>
      <c r="J37" s="239"/>
      <c r="K37" s="144" t="s">
        <v>289</v>
      </c>
      <c r="L37" s="249"/>
      <c r="M37" s="249"/>
      <c r="N37" s="249"/>
      <c r="O37" s="249"/>
      <c r="P37" s="249"/>
      <c r="Q37" s="249"/>
      <c r="R37" s="249"/>
      <c r="S37" s="249"/>
      <c r="T37" s="250"/>
      <c r="U37" s="194"/>
      <c r="V37" s="197"/>
      <c r="W37" s="197"/>
      <c r="X37" s="125"/>
    </row>
    <row r="38" spans="2:24" s="133" customFormat="1" ht="9" customHeight="1" outlineLevel="1" thickBot="1" x14ac:dyDescent="0.3">
      <c r="B38" s="121"/>
      <c r="C38" s="98"/>
      <c r="D38" s="145"/>
      <c r="E38" s="145"/>
      <c r="F38" s="146"/>
      <c r="G38" s="146"/>
      <c r="H38" s="146"/>
      <c r="I38" s="146"/>
      <c r="J38" s="146"/>
      <c r="K38" s="147"/>
      <c r="L38" s="146"/>
      <c r="M38" s="146"/>
      <c r="N38" s="146"/>
      <c r="O38" s="146"/>
      <c r="P38" s="146"/>
      <c r="Q38" s="146"/>
      <c r="R38" s="146"/>
      <c r="S38" s="146"/>
      <c r="T38" s="146"/>
      <c r="U38" s="97"/>
      <c r="V38" s="97"/>
      <c r="W38" s="97"/>
      <c r="X38" s="125"/>
    </row>
    <row r="39" spans="2:24" s="133" customFormat="1" ht="31.5" outlineLevel="1" x14ac:dyDescent="0.25">
      <c r="B39" s="121"/>
      <c r="C39" s="242">
        <v>2</v>
      </c>
      <c r="D39" s="245" t="s">
        <v>304</v>
      </c>
      <c r="E39" s="247">
        <v>1</v>
      </c>
      <c r="F39" s="235">
        <v>500</v>
      </c>
      <c r="G39" s="235">
        <v>500</v>
      </c>
      <c r="H39" s="235">
        <v>1300</v>
      </c>
      <c r="I39" s="233" t="s">
        <v>260</v>
      </c>
      <c r="J39" s="235">
        <v>7621</v>
      </c>
      <c r="K39" s="148" t="s">
        <v>205</v>
      </c>
      <c r="L39" s="149" t="s">
        <v>305</v>
      </c>
      <c r="M39" s="148" t="s">
        <v>205</v>
      </c>
      <c r="N39" s="149" t="s">
        <v>306</v>
      </c>
      <c r="O39" s="148" t="s">
        <v>205</v>
      </c>
      <c r="P39" s="149" t="s">
        <v>116</v>
      </c>
      <c r="Q39" s="148" t="s">
        <v>206</v>
      </c>
      <c r="R39" s="149" t="s">
        <v>307</v>
      </c>
      <c r="S39" s="148" t="s">
        <v>207</v>
      </c>
      <c r="T39" s="150" t="s">
        <v>309</v>
      </c>
      <c r="U39" s="192">
        <v>5000</v>
      </c>
      <c r="V39" s="195">
        <v>1200</v>
      </c>
      <c r="W39" s="195"/>
      <c r="X39" s="125"/>
    </row>
    <row r="40" spans="2:24" s="133" customFormat="1" ht="15.75" outlineLevel="1" x14ac:dyDescent="0.25">
      <c r="B40" s="121"/>
      <c r="C40" s="243"/>
      <c r="D40" s="246"/>
      <c r="E40" s="248"/>
      <c r="F40" s="236"/>
      <c r="G40" s="236"/>
      <c r="H40" s="236"/>
      <c r="I40" s="234"/>
      <c r="J40" s="236"/>
      <c r="K40" s="141" t="s">
        <v>208</v>
      </c>
      <c r="L40" s="142"/>
      <c r="M40" s="141" t="s">
        <v>208</v>
      </c>
      <c r="N40" s="142" t="s">
        <v>301</v>
      </c>
      <c r="O40" s="141" t="s">
        <v>208</v>
      </c>
      <c r="P40" s="142" t="s">
        <v>116</v>
      </c>
      <c r="Q40" s="141" t="s">
        <v>209</v>
      </c>
      <c r="R40" s="142" t="s">
        <v>308</v>
      </c>
      <c r="S40" s="141" t="s">
        <v>210</v>
      </c>
      <c r="T40" s="143" t="s">
        <v>310</v>
      </c>
      <c r="U40" s="193"/>
      <c r="V40" s="196"/>
      <c r="W40" s="196"/>
      <c r="X40" s="125"/>
    </row>
    <row r="41" spans="2:24" s="133" customFormat="1" ht="16.5" outlineLevel="1" thickBot="1" x14ac:dyDescent="0.3">
      <c r="B41" s="121"/>
      <c r="C41" s="244"/>
      <c r="D41" s="237" t="s">
        <v>211</v>
      </c>
      <c r="E41" s="238"/>
      <c r="F41" s="239" t="s">
        <v>311</v>
      </c>
      <c r="G41" s="239"/>
      <c r="H41" s="239"/>
      <c r="I41" s="239"/>
      <c r="J41" s="239"/>
      <c r="K41" s="144" t="s">
        <v>289</v>
      </c>
      <c r="L41" s="249"/>
      <c r="M41" s="249"/>
      <c r="N41" s="249"/>
      <c r="O41" s="249"/>
      <c r="P41" s="249"/>
      <c r="Q41" s="249"/>
      <c r="R41" s="249"/>
      <c r="S41" s="249"/>
      <c r="T41" s="250"/>
      <c r="U41" s="194"/>
      <c r="V41" s="197"/>
      <c r="W41" s="197"/>
      <c r="X41" s="125"/>
    </row>
    <row r="42" spans="2:24" s="133" customFormat="1" ht="9.75" customHeight="1" outlineLevel="1" thickBot="1" x14ac:dyDescent="0.3">
      <c r="B42" s="121"/>
      <c r="C42" s="98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97"/>
      <c r="P42" s="97"/>
      <c r="Q42" s="97"/>
      <c r="R42" s="97"/>
      <c r="S42" s="97"/>
      <c r="T42" s="97"/>
      <c r="U42" s="97"/>
      <c r="V42" s="97"/>
      <c r="W42" s="97"/>
      <c r="X42" s="125"/>
    </row>
    <row r="43" spans="2:24" s="133" customFormat="1" ht="15.75" outlineLevel="1" x14ac:dyDescent="0.25">
      <c r="B43" s="121"/>
      <c r="C43" s="242">
        <v>3</v>
      </c>
      <c r="D43" s="245"/>
      <c r="E43" s="247"/>
      <c r="F43" s="235"/>
      <c r="G43" s="235"/>
      <c r="H43" s="235"/>
      <c r="I43" s="233"/>
      <c r="J43" s="235" t="s">
        <v>116</v>
      </c>
      <c r="K43" s="148" t="s">
        <v>205</v>
      </c>
      <c r="L43" s="149"/>
      <c r="M43" s="148" t="s">
        <v>205</v>
      </c>
      <c r="N43" s="149" t="s">
        <v>116</v>
      </c>
      <c r="O43" s="148" t="s">
        <v>205</v>
      </c>
      <c r="P43" s="149" t="s">
        <v>116</v>
      </c>
      <c r="Q43" s="148" t="s">
        <v>206</v>
      </c>
      <c r="R43" s="149"/>
      <c r="S43" s="148" t="s">
        <v>207</v>
      </c>
      <c r="T43" s="150" t="s">
        <v>116</v>
      </c>
      <c r="U43" s="192"/>
      <c r="V43" s="195"/>
      <c r="W43" s="195"/>
      <c r="X43" s="125"/>
    </row>
    <row r="44" spans="2:24" s="133" customFormat="1" ht="15.75" outlineLevel="1" x14ac:dyDescent="0.25">
      <c r="B44" s="121"/>
      <c r="C44" s="243"/>
      <c r="D44" s="246"/>
      <c r="E44" s="248"/>
      <c r="F44" s="236"/>
      <c r="G44" s="236"/>
      <c r="H44" s="236"/>
      <c r="I44" s="234"/>
      <c r="J44" s="236"/>
      <c r="K44" s="141" t="s">
        <v>208</v>
      </c>
      <c r="L44" s="142"/>
      <c r="M44" s="141" t="s">
        <v>208</v>
      </c>
      <c r="N44" s="142" t="s">
        <v>116</v>
      </c>
      <c r="O44" s="141" t="s">
        <v>208</v>
      </c>
      <c r="P44" s="142" t="s">
        <v>116</v>
      </c>
      <c r="Q44" s="141" t="s">
        <v>209</v>
      </c>
      <c r="R44" s="142"/>
      <c r="S44" s="141" t="s">
        <v>210</v>
      </c>
      <c r="T44" s="143" t="s">
        <v>116</v>
      </c>
      <c r="U44" s="193"/>
      <c r="V44" s="196"/>
      <c r="W44" s="196"/>
      <c r="X44" s="125"/>
    </row>
    <row r="45" spans="2:24" s="133" customFormat="1" ht="16.5" customHeight="1" outlineLevel="1" thickBot="1" x14ac:dyDescent="0.3">
      <c r="B45" s="121"/>
      <c r="C45" s="244"/>
      <c r="D45" s="237" t="s">
        <v>211</v>
      </c>
      <c r="E45" s="238"/>
      <c r="F45" s="239"/>
      <c r="G45" s="239"/>
      <c r="H45" s="239"/>
      <c r="I45" s="239"/>
      <c r="J45" s="239"/>
      <c r="K45" s="144" t="s">
        <v>289</v>
      </c>
      <c r="L45" s="240"/>
      <c r="M45" s="240"/>
      <c r="N45" s="240"/>
      <c r="O45" s="240"/>
      <c r="P45" s="240"/>
      <c r="Q45" s="240"/>
      <c r="R45" s="240"/>
      <c r="S45" s="240"/>
      <c r="T45" s="241"/>
      <c r="U45" s="194"/>
      <c r="V45" s="197"/>
      <c r="W45" s="197"/>
      <c r="X45" s="125"/>
    </row>
    <row r="46" spans="2:24" s="133" customFormat="1" ht="9.75" customHeight="1" outlineLevel="1" thickBot="1" x14ac:dyDescent="0.3">
      <c r="B46" s="121"/>
      <c r="C46" s="98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97"/>
      <c r="P46" s="97"/>
      <c r="Q46" s="97"/>
      <c r="R46" s="97"/>
      <c r="S46" s="97"/>
      <c r="T46" s="97"/>
      <c r="U46" s="97"/>
      <c r="V46" s="97"/>
      <c r="W46" s="97"/>
      <c r="X46" s="125"/>
    </row>
    <row r="47" spans="2:24" s="133" customFormat="1" ht="15.75" outlineLevel="1" x14ac:dyDescent="0.25">
      <c r="B47" s="121"/>
      <c r="C47" s="242">
        <v>4</v>
      </c>
      <c r="D47" s="245"/>
      <c r="E47" s="247"/>
      <c r="F47" s="235"/>
      <c r="G47" s="235"/>
      <c r="H47" s="235"/>
      <c r="I47" s="233"/>
      <c r="J47" s="235"/>
      <c r="K47" s="148" t="s">
        <v>205</v>
      </c>
      <c r="L47" s="149"/>
      <c r="M47" s="148" t="s">
        <v>205</v>
      </c>
      <c r="N47" s="149" t="s">
        <v>116</v>
      </c>
      <c r="O47" s="148" t="s">
        <v>205</v>
      </c>
      <c r="P47" s="149" t="s">
        <v>116</v>
      </c>
      <c r="Q47" s="148" t="s">
        <v>206</v>
      </c>
      <c r="R47" s="149"/>
      <c r="S47" s="148" t="s">
        <v>207</v>
      </c>
      <c r="T47" s="150" t="s">
        <v>116</v>
      </c>
      <c r="U47" s="192"/>
      <c r="V47" s="195"/>
      <c r="W47" s="195"/>
      <c r="X47" s="125"/>
    </row>
    <row r="48" spans="2:24" s="133" customFormat="1" ht="15.75" outlineLevel="1" x14ac:dyDescent="0.25">
      <c r="B48" s="121"/>
      <c r="C48" s="243"/>
      <c r="D48" s="246"/>
      <c r="E48" s="248"/>
      <c r="F48" s="236"/>
      <c r="G48" s="236"/>
      <c r="H48" s="236"/>
      <c r="I48" s="234"/>
      <c r="J48" s="236"/>
      <c r="K48" s="141" t="s">
        <v>208</v>
      </c>
      <c r="L48" s="142"/>
      <c r="M48" s="141" t="s">
        <v>208</v>
      </c>
      <c r="N48" s="142" t="s">
        <v>116</v>
      </c>
      <c r="O48" s="141" t="s">
        <v>208</v>
      </c>
      <c r="P48" s="142" t="s">
        <v>116</v>
      </c>
      <c r="Q48" s="141" t="s">
        <v>209</v>
      </c>
      <c r="R48" s="142" t="s">
        <v>116</v>
      </c>
      <c r="S48" s="141" t="s">
        <v>210</v>
      </c>
      <c r="T48" s="143" t="s">
        <v>116</v>
      </c>
      <c r="U48" s="193"/>
      <c r="V48" s="196"/>
      <c r="W48" s="196"/>
      <c r="X48" s="125"/>
    </row>
    <row r="49" spans="2:24" s="133" customFormat="1" ht="16.5" outlineLevel="1" thickBot="1" x14ac:dyDescent="0.3">
      <c r="B49" s="121"/>
      <c r="C49" s="244"/>
      <c r="D49" s="237" t="s">
        <v>211</v>
      </c>
      <c r="E49" s="238"/>
      <c r="F49" s="239"/>
      <c r="G49" s="239"/>
      <c r="H49" s="239"/>
      <c r="I49" s="239"/>
      <c r="J49" s="239"/>
      <c r="K49" s="144" t="s">
        <v>289</v>
      </c>
      <c r="L49" s="240"/>
      <c r="M49" s="240"/>
      <c r="N49" s="240"/>
      <c r="O49" s="240"/>
      <c r="P49" s="240"/>
      <c r="Q49" s="240"/>
      <c r="R49" s="240"/>
      <c r="S49" s="240"/>
      <c r="T49" s="241"/>
      <c r="U49" s="194"/>
      <c r="V49" s="197"/>
      <c r="W49" s="197"/>
      <c r="X49" s="125"/>
    </row>
    <row r="50" spans="2:24" s="133" customFormat="1" ht="9" customHeight="1" outlineLevel="1" thickBot="1" x14ac:dyDescent="0.3">
      <c r="B50" s="121"/>
      <c r="C50" s="98"/>
      <c r="D50" s="152"/>
      <c r="E50" s="152"/>
      <c r="F50" s="153"/>
      <c r="G50" s="153"/>
      <c r="H50" s="153"/>
      <c r="I50" s="153"/>
      <c r="J50" s="153"/>
      <c r="K50" s="147"/>
      <c r="L50" s="146"/>
      <c r="M50" s="146"/>
      <c r="N50" s="146"/>
      <c r="O50" s="146"/>
      <c r="P50" s="146"/>
      <c r="Q50" s="146"/>
      <c r="R50" s="146"/>
      <c r="S50" s="146"/>
      <c r="T50" s="146"/>
      <c r="U50" s="154"/>
      <c r="V50" s="154"/>
      <c r="W50" s="154"/>
      <c r="X50" s="125"/>
    </row>
    <row r="51" spans="2:24" s="133" customFormat="1" ht="15.75" outlineLevel="1" x14ac:dyDescent="0.25">
      <c r="B51" s="121"/>
      <c r="C51" s="242">
        <v>5</v>
      </c>
      <c r="D51" s="245"/>
      <c r="E51" s="247"/>
      <c r="F51" s="235"/>
      <c r="G51" s="235"/>
      <c r="H51" s="235"/>
      <c r="I51" s="233"/>
      <c r="J51" s="235"/>
      <c r="K51" s="148" t="s">
        <v>205</v>
      </c>
      <c r="L51" s="149" t="s">
        <v>116</v>
      </c>
      <c r="M51" s="148" t="s">
        <v>205</v>
      </c>
      <c r="N51" s="149" t="s">
        <v>116</v>
      </c>
      <c r="O51" s="148" t="s">
        <v>205</v>
      </c>
      <c r="P51" s="149" t="s">
        <v>116</v>
      </c>
      <c r="Q51" s="148" t="s">
        <v>206</v>
      </c>
      <c r="R51" s="149" t="s">
        <v>116</v>
      </c>
      <c r="S51" s="148" t="s">
        <v>207</v>
      </c>
      <c r="T51" s="150" t="s">
        <v>116</v>
      </c>
      <c r="U51" s="192"/>
      <c r="V51" s="195"/>
      <c r="W51" s="195"/>
      <c r="X51" s="125"/>
    </row>
    <row r="52" spans="2:24" s="133" customFormat="1" ht="15.75" outlineLevel="1" x14ac:dyDescent="0.25">
      <c r="B52" s="121"/>
      <c r="C52" s="243"/>
      <c r="D52" s="246"/>
      <c r="E52" s="248"/>
      <c r="F52" s="236"/>
      <c r="G52" s="236"/>
      <c r="H52" s="236"/>
      <c r="I52" s="234"/>
      <c r="J52" s="236"/>
      <c r="K52" s="141" t="s">
        <v>208</v>
      </c>
      <c r="L52" s="142" t="s">
        <v>116</v>
      </c>
      <c r="M52" s="141" t="s">
        <v>208</v>
      </c>
      <c r="N52" s="142" t="s">
        <v>116</v>
      </c>
      <c r="O52" s="141" t="s">
        <v>208</v>
      </c>
      <c r="P52" s="142" t="s">
        <v>116</v>
      </c>
      <c r="Q52" s="141" t="s">
        <v>209</v>
      </c>
      <c r="R52" s="142" t="s">
        <v>116</v>
      </c>
      <c r="S52" s="141" t="s">
        <v>210</v>
      </c>
      <c r="T52" s="143" t="s">
        <v>116</v>
      </c>
      <c r="U52" s="193"/>
      <c r="V52" s="196"/>
      <c r="W52" s="196"/>
      <c r="X52" s="125"/>
    </row>
    <row r="53" spans="2:24" s="133" customFormat="1" ht="16.5" outlineLevel="1" thickBot="1" x14ac:dyDescent="0.3">
      <c r="B53" s="121"/>
      <c r="C53" s="244"/>
      <c r="D53" s="237" t="s">
        <v>211</v>
      </c>
      <c r="E53" s="238"/>
      <c r="F53" s="239"/>
      <c r="G53" s="239"/>
      <c r="H53" s="239"/>
      <c r="I53" s="239"/>
      <c r="J53" s="239"/>
      <c r="K53" s="144" t="s">
        <v>289</v>
      </c>
      <c r="L53" s="240"/>
      <c r="M53" s="240"/>
      <c r="N53" s="240"/>
      <c r="O53" s="240"/>
      <c r="P53" s="240"/>
      <c r="Q53" s="240"/>
      <c r="R53" s="240"/>
      <c r="S53" s="240"/>
      <c r="T53" s="241"/>
      <c r="U53" s="194"/>
      <c r="V53" s="197"/>
      <c r="W53" s="197"/>
      <c r="X53" s="125"/>
    </row>
    <row r="54" spans="2:24" s="133" customFormat="1" ht="6" customHeight="1" thickBot="1" x14ac:dyDescent="0.3">
      <c r="B54" s="121"/>
      <c r="C54" s="98"/>
      <c r="D54" s="152"/>
      <c r="E54" s="152"/>
      <c r="F54" s="153"/>
      <c r="G54" s="153"/>
      <c r="H54" s="153"/>
      <c r="I54" s="153"/>
      <c r="J54" s="153"/>
      <c r="K54" s="147"/>
      <c r="L54" s="146"/>
      <c r="M54" s="146"/>
      <c r="N54" s="146"/>
      <c r="O54" s="146"/>
      <c r="P54" s="146"/>
      <c r="Q54" s="146"/>
      <c r="R54" s="146"/>
      <c r="S54" s="146"/>
      <c r="T54" s="146"/>
      <c r="U54" s="154"/>
      <c r="V54" s="154"/>
      <c r="W54" s="154"/>
      <c r="X54" s="125"/>
    </row>
    <row r="55" spans="2:24" s="133" customFormat="1" ht="16.5" customHeight="1" thickBot="1" x14ac:dyDescent="0.3">
      <c r="B55" s="121"/>
      <c r="C55" s="191" t="s">
        <v>212</v>
      </c>
      <c r="D55" s="191"/>
      <c r="E55" s="165" t="s">
        <v>192</v>
      </c>
      <c r="F55" s="165" t="s">
        <v>193</v>
      </c>
      <c r="G55" s="166" t="s">
        <v>194</v>
      </c>
      <c r="H55" s="165" t="s">
        <v>216</v>
      </c>
      <c r="I55" s="165" t="s">
        <v>217</v>
      </c>
      <c r="J55" s="165" t="s">
        <v>218</v>
      </c>
      <c r="K55" s="191" t="s">
        <v>92</v>
      </c>
      <c r="L55" s="191"/>
      <c r="M55" s="191" t="s">
        <v>219</v>
      </c>
      <c r="N55" s="191"/>
      <c r="O55" s="230" t="s">
        <v>230</v>
      </c>
      <c r="P55" s="231"/>
      <c r="Q55" s="231"/>
      <c r="R55" s="231"/>
      <c r="S55" s="231"/>
      <c r="T55" s="232"/>
      <c r="U55" s="192">
        <v>1000</v>
      </c>
      <c r="V55" s="195"/>
      <c r="W55" s="195"/>
      <c r="X55" s="125"/>
    </row>
    <row r="56" spans="2:24" s="133" customFormat="1" ht="15.75" outlineLevel="1" x14ac:dyDescent="0.25">
      <c r="B56" s="121"/>
      <c r="C56" s="228">
        <v>1</v>
      </c>
      <c r="D56" s="174" t="s">
        <v>296</v>
      </c>
      <c r="E56" s="175">
        <v>2</v>
      </c>
      <c r="F56" s="155">
        <v>1000</v>
      </c>
      <c r="G56" s="155">
        <v>500</v>
      </c>
      <c r="H56" s="163">
        <f>E56*F56*G56/1000000</f>
        <v>1</v>
      </c>
      <c r="I56" s="156" t="s">
        <v>222</v>
      </c>
      <c r="J56" s="156" t="s">
        <v>0</v>
      </c>
      <c r="K56" s="206" t="s">
        <v>139</v>
      </c>
      <c r="L56" s="207"/>
      <c r="M56" s="300" t="s">
        <v>233</v>
      </c>
      <c r="N56" s="301"/>
      <c r="O56" s="198"/>
      <c r="P56" s="199"/>
      <c r="Q56" s="199"/>
      <c r="R56" s="199"/>
      <c r="S56" s="199"/>
      <c r="T56" s="200"/>
      <c r="U56" s="193"/>
      <c r="V56" s="196"/>
      <c r="W56" s="196"/>
      <c r="X56" s="125"/>
    </row>
    <row r="57" spans="2:24" ht="16.5" outlineLevel="1" thickBot="1" x14ac:dyDescent="0.3">
      <c r="B57" s="121"/>
      <c r="C57" s="229"/>
      <c r="D57" s="226" t="s">
        <v>211</v>
      </c>
      <c r="E57" s="226"/>
      <c r="F57" s="227" t="s">
        <v>312</v>
      </c>
      <c r="G57" s="227"/>
      <c r="H57" s="227"/>
      <c r="I57" s="227"/>
      <c r="J57" s="227"/>
      <c r="K57" s="208"/>
      <c r="L57" s="209"/>
      <c r="M57" s="164" t="str">
        <f>IF(M56="ламинация","Вид",IF(M56="ламинация, обрезка","Вид","-"))</f>
        <v>Вид</v>
      </c>
      <c r="N57" s="157"/>
      <c r="O57" s="201"/>
      <c r="P57" s="202"/>
      <c r="Q57" s="202"/>
      <c r="R57" s="202"/>
      <c r="S57" s="202"/>
      <c r="T57" s="203"/>
      <c r="U57" s="194"/>
      <c r="V57" s="197"/>
      <c r="W57" s="197"/>
      <c r="X57" s="125"/>
    </row>
    <row r="58" spans="2:24" s="133" customFormat="1" ht="6" customHeight="1" outlineLevel="1" thickBot="1" x14ac:dyDescent="0.3">
      <c r="B58" s="121"/>
      <c r="C58" s="98"/>
      <c r="D58" s="145"/>
      <c r="E58" s="145"/>
      <c r="F58" s="146"/>
      <c r="G58" s="146"/>
      <c r="H58" s="146"/>
      <c r="I58" s="146"/>
      <c r="J58" s="146"/>
      <c r="K58" s="147"/>
      <c r="L58" s="146"/>
      <c r="M58" s="147"/>
      <c r="N58" s="146"/>
      <c r="O58" s="146"/>
      <c r="P58" s="146"/>
      <c r="Q58" s="146"/>
      <c r="R58" s="146"/>
      <c r="S58" s="146"/>
      <c r="T58" s="146"/>
      <c r="U58" s="97"/>
      <c r="V58" s="97"/>
      <c r="W58" s="97"/>
      <c r="X58" s="125"/>
    </row>
    <row r="59" spans="2:24" s="133" customFormat="1" ht="16.5" customHeight="1" outlineLevel="1" thickBot="1" x14ac:dyDescent="0.3">
      <c r="B59" s="121"/>
      <c r="C59" s="191" t="s">
        <v>212</v>
      </c>
      <c r="D59" s="191"/>
      <c r="E59" s="165" t="s">
        <v>192</v>
      </c>
      <c r="F59" s="165" t="s">
        <v>193</v>
      </c>
      <c r="G59" s="166" t="s">
        <v>194</v>
      </c>
      <c r="H59" s="165" t="s">
        <v>216</v>
      </c>
      <c r="I59" s="165" t="s">
        <v>217</v>
      </c>
      <c r="J59" s="165" t="s">
        <v>218</v>
      </c>
      <c r="K59" s="191" t="s">
        <v>92</v>
      </c>
      <c r="L59" s="191"/>
      <c r="M59" s="191" t="s">
        <v>219</v>
      </c>
      <c r="N59" s="191"/>
      <c r="O59" s="230" t="s">
        <v>230</v>
      </c>
      <c r="P59" s="231"/>
      <c r="Q59" s="231"/>
      <c r="R59" s="231"/>
      <c r="S59" s="231"/>
      <c r="T59" s="232"/>
      <c r="U59" s="192">
        <v>560</v>
      </c>
      <c r="V59" s="195"/>
      <c r="W59" s="195"/>
      <c r="X59" s="125"/>
    </row>
    <row r="60" spans="2:24" s="133" customFormat="1" ht="15.75" outlineLevel="1" x14ac:dyDescent="0.25">
      <c r="B60" s="121"/>
      <c r="C60" s="204">
        <v>2</v>
      </c>
      <c r="D60" s="174" t="s">
        <v>151</v>
      </c>
      <c r="E60" s="175">
        <v>2</v>
      </c>
      <c r="F60" s="155">
        <v>600</v>
      </c>
      <c r="G60" s="155">
        <v>800</v>
      </c>
      <c r="H60" s="163">
        <f>E60*F60*G60/1000000</f>
        <v>0.96</v>
      </c>
      <c r="I60" s="156" t="s">
        <v>222</v>
      </c>
      <c r="J60" s="156" t="s">
        <v>10</v>
      </c>
      <c r="K60" s="206" t="s">
        <v>140</v>
      </c>
      <c r="L60" s="207"/>
      <c r="M60" s="300" t="s">
        <v>234</v>
      </c>
      <c r="N60" s="301"/>
      <c r="O60" s="198"/>
      <c r="P60" s="199"/>
      <c r="Q60" s="199"/>
      <c r="R60" s="199"/>
      <c r="S60" s="199"/>
      <c r="T60" s="200"/>
      <c r="U60" s="193"/>
      <c r="V60" s="196"/>
      <c r="W60" s="196"/>
      <c r="X60" s="125"/>
    </row>
    <row r="61" spans="2:24" s="133" customFormat="1" ht="16.5" customHeight="1" outlineLevel="1" thickBot="1" x14ac:dyDescent="0.3">
      <c r="B61" s="121"/>
      <c r="C61" s="205"/>
      <c r="D61" s="226" t="s">
        <v>211</v>
      </c>
      <c r="E61" s="226"/>
      <c r="F61" s="227" t="s">
        <v>313</v>
      </c>
      <c r="G61" s="227"/>
      <c r="H61" s="227"/>
      <c r="I61" s="227"/>
      <c r="J61" s="227"/>
      <c r="K61" s="208"/>
      <c r="L61" s="209"/>
      <c r="M61" s="164" t="str">
        <f>IF(M60="ламинация","Вид",IF(M60="ламинация, обрезка","Вид","-"))</f>
        <v>-</v>
      </c>
      <c r="N61" s="157"/>
      <c r="O61" s="201"/>
      <c r="P61" s="202"/>
      <c r="Q61" s="202"/>
      <c r="R61" s="202"/>
      <c r="S61" s="202"/>
      <c r="T61" s="203"/>
      <c r="U61" s="194"/>
      <c r="V61" s="197"/>
      <c r="W61" s="197"/>
      <c r="X61" s="125"/>
    </row>
    <row r="62" spans="2:24" s="133" customFormat="1" ht="6" customHeight="1" outlineLevel="1" thickBot="1" x14ac:dyDescent="0.3">
      <c r="B62" s="121"/>
      <c r="C62" s="98"/>
      <c r="D62" s="145"/>
      <c r="E62" s="145"/>
      <c r="F62" s="146"/>
      <c r="G62" s="146"/>
      <c r="H62" s="146"/>
      <c r="I62" s="146"/>
      <c r="J62" s="146"/>
      <c r="K62" s="147"/>
      <c r="L62" s="146"/>
      <c r="M62" s="147"/>
      <c r="N62" s="146"/>
      <c r="O62" s="146"/>
      <c r="P62" s="146"/>
      <c r="Q62" s="146"/>
      <c r="R62" s="146"/>
      <c r="S62" s="146"/>
      <c r="T62" s="146"/>
      <c r="U62" s="97"/>
      <c r="V62" s="97"/>
      <c r="W62" s="97"/>
      <c r="X62" s="125"/>
    </row>
    <row r="63" spans="2:24" s="133" customFormat="1" ht="16.5" customHeight="1" outlineLevel="1" thickBot="1" x14ac:dyDescent="0.3">
      <c r="B63" s="121"/>
      <c r="C63" s="191" t="s">
        <v>212</v>
      </c>
      <c r="D63" s="191"/>
      <c r="E63" s="165" t="s">
        <v>192</v>
      </c>
      <c r="F63" s="165" t="s">
        <v>193</v>
      </c>
      <c r="G63" s="166" t="s">
        <v>194</v>
      </c>
      <c r="H63" s="165" t="s">
        <v>216</v>
      </c>
      <c r="I63" s="165" t="s">
        <v>217</v>
      </c>
      <c r="J63" s="165" t="s">
        <v>218</v>
      </c>
      <c r="K63" s="191" t="s">
        <v>92</v>
      </c>
      <c r="L63" s="191"/>
      <c r="M63" s="191" t="s">
        <v>219</v>
      </c>
      <c r="N63" s="191"/>
      <c r="O63" s="230" t="s">
        <v>230</v>
      </c>
      <c r="P63" s="231"/>
      <c r="Q63" s="231"/>
      <c r="R63" s="231"/>
      <c r="S63" s="231"/>
      <c r="T63" s="232"/>
      <c r="U63" s="192"/>
      <c r="V63" s="195"/>
      <c r="W63" s="195"/>
      <c r="X63" s="125"/>
    </row>
    <row r="64" spans="2:24" s="133" customFormat="1" ht="15.75" outlineLevel="1" x14ac:dyDescent="0.25">
      <c r="B64" s="121"/>
      <c r="C64" s="204">
        <v>3</v>
      </c>
      <c r="D64" s="174"/>
      <c r="E64" s="175"/>
      <c r="F64" s="155"/>
      <c r="G64" s="155"/>
      <c r="H64" s="163">
        <f>E64*F64*G64/1000000</f>
        <v>0</v>
      </c>
      <c r="I64" s="156"/>
      <c r="J64" s="156"/>
      <c r="K64" s="206"/>
      <c r="L64" s="207"/>
      <c r="M64" s="300"/>
      <c r="N64" s="301"/>
      <c r="O64" s="198"/>
      <c r="P64" s="199"/>
      <c r="Q64" s="199"/>
      <c r="R64" s="199"/>
      <c r="S64" s="199"/>
      <c r="T64" s="200"/>
      <c r="U64" s="193"/>
      <c r="V64" s="196"/>
      <c r="W64" s="196"/>
      <c r="X64" s="125"/>
    </row>
    <row r="65" spans="2:24" s="133" customFormat="1" ht="16.5" customHeight="1" outlineLevel="1" thickBot="1" x14ac:dyDescent="0.3">
      <c r="B65" s="121"/>
      <c r="C65" s="205"/>
      <c r="D65" s="226" t="s">
        <v>211</v>
      </c>
      <c r="E65" s="226"/>
      <c r="F65" s="227"/>
      <c r="G65" s="227"/>
      <c r="H65" s="227"/>
      <c r="I65" s="227"/>
      <c r="J65" s="227"/>
      <c r="K65" s="208"/>
      <c r="L65" s="209"/>
      <c r="M65" s="164" t="str">
        <f>IF(M64="ламинация","Вид",IF(M64="ламинация, обрезка","Вид","-"))</f>
        <v>-</v>
      </c>
      <c r="N65" s="157"/>
      <c r="O65" s="201"/>
      <c r="P65" s="202"/>
      <c r="Q65" s="202"/>
      <c r="R65" s="202"/>
      <c r="S65" s="202"/>
      <c r="T65" s="203"/>
      <c r="U65" s="194"/>
      <c r="V65" s="197"/>
      <c r="W65" s="197"/>
      <c r="X65" s="125"/>
    </row>
    <row r="66" spans="2:24" s="133" customFormat="1" ht="6.75" customHeight="1" outlineLevel="1" thickBot="1" x14ac:dyDescent="0.3">
      <c r="B66" s="121"/>
      <c r="C66" s="98"/>
      <c r="D66" s="145"/>
      <c r="E66" s="145"/>
      <c r="F66" s="146"/>
      <c r="G66" s="146"/>
      <c r="H66" s="146"/>
      <c r="I66" s="146"/>
      <c r="J66" s="146"/>
      <c r="K66" s="147"/>
      <c r="L66" s="146"/>
      <c r="M66" s="147"/>
      <c r="N66" s="146"/>
      <c r="O66" s="146"/>
      <c r="P66" s="146"/>
      <c r="Q66" s="146"/>
      <c r="R66" s="146"/>
      <c r="S66" s="146"/>
      <c r="T66" s="146"/>
      <c r="U66" s="97"/>
      <c r="V66" s="97"/>
      <c r="W66" s="97"/>
      <c r="X66" s="125"/>
    </row>
    <row r="67" spans="2:24" s="133" customFormat="1" ht="16.5" customHeight="1" outlineLevel="1" thickBot="1" x14ac:dyDescent="0.3">
      <c r="B67" s="121"/>
      <c r="C67" s="191" t="s">
        <v>212</v>
      </c>
      <c r="D67" s="191"/>
      <c r="E67" s="165" t="s">
        <v>192</v>
      </c>
      <c r="F67" s="165" t="s">
        <v>193</v>
      </c>
      <c r="G67" s="166" t="s">
        <v>194</v>
      </c>
      <c r="H67" s="165" t="s">
        <v>216</v>
      </c>
      <c r="I67" s="165" t="s">
        <v>217</v>
      </c>
      <c r="J67" s="165" t="s">
        <v>218</v>
      </c>
      <c r="K67" s="191" t="s">
        <v>92</v>
      </c>
      <c r="L67" s="191"/>
      <c r="M67" s="191" t="s">
        <v>219</v>
      </c>
      <c r="N67" s="191"/>
      <c r="O67" s="230" t="s">
        <v>230</v>
      </c>
      <c r="P67" s="231"/>
      <c r="Q67" s="231"/>
      <c r="R67" s="231"/>
      <c r="S67" s="231"/>
      <c r="T67" s="232"/>
      <c r="U67" s="192"/>
      <c r="V67" s="195"/>
      <c r="W67" s="195"/>
      <c r="X67" s="125"/>
    </row>
    <row r="68" spans="2:24" s="133" customFormat="1" ht="15.75" outlineLevel="1" x14ac:dyDescent="0.25">
      <c r="B68" s="121"/>
      <c r="C68" s="204">
        <v>4</v>
      </c>
      <c r="D68" s="174"/>
      <c r="E68" s="175"/>
      <c r="F68" s="155"/>
      <c r="G68" s="155"/>
      <c r="H68" s="163">
        <f>E68*F68*G68/1000000</f>
        <v>0</v>
      </c>
      <c r="I68" s="156"/>
      <c r="J68" s="156"/>
      <c r="K68" s="206"/>
      <c r="L68" s="207"/>
      <c r="M68" s="300"/>
      <c r="N68" s="301"/>
      <c r="O68" s="198"/>
      <c r="P68" s="199"/>
      <c r="Q68" s="199"/>
      <c r="R68" s="199"/>
      <c r="S68" s="199"/>
      <c r="T68" s="200"/>
      <c r="U68" s="193"/>
      <c r="V68" s="196"/>
      <c r="W68" s="196"/>
      <c r="X68" s="125"/>
    </row>
    <row r="69" spans="2:24" s="133" customFormat="1" ht="16.5" customHeight="1" outlineLevel="1" thickBot="1" x14ac:dyDescent="0.3">
      <c r="B69" s="121"/>
      <c r="C69" s="205"/>
      <c r="D69" s="226" t="s">
        <v>211</v>
      </c>
      <c r="E69" s="226"/>
      <c r="F69" s="227"/>
      <c r="G69" s="227"/>
      <c r="H69" s="227"/>
      <c r="I69" s="227"/>
      <c r="J69" s="227"/>
      <c r="K69" s="208"/>
      <c r="L69" s="209"/>
      <c r="M69" s="164" t="str">
        <f>IF(M68="ламинация","Вид",IF(M68="ламинация, обрезка","Вид","-"))</f>
        <v>-</v>
      </c>
      <c r="N69" s="157"/>
      <c r="O69" s="201"/>
      <c r="P69" s="202"/>
      <c r="Q69" s="202"/>
      <c r="R69" s="202"/>
      <c r="S69" s="202"/>
      <c r="T69" s="203"/>
      <c r="U69" s="194"/>
      <c r="V69" s="197"/>
      <c r="W69" s="197"/>
      <c r="X69" s="125"/>
    </row>
    <row r="70" spans="2:24" s="133" customFormat="1" ht="6" customHeight="1" outlineLevel="1" thickBot="1" x14ac:dyDescent="0.3">
      <c r="B70" s="121"/>
      <c r="C70" s="98"/>
      <c r="D70" s="145"/>
      <c r="E70" s="145"/>
      <c r="F70" s="146"/>
      <c r="G70" s="146"/>
      <c r="H70" s="146"/>
      <c r="I70" s="146"/>
      <c r="J70" s="146"/>
      <c r="K70" s="147"/>
      <c r="L70" s="146"/>
      <c r="M70" s="147"/>
      <c r="N70" s="146"/>
      <c r="O70" s="146"/>
      <c r="P70" s="146"/>
      <c r="Q70" s="146"/>
      <c r="R70" s="146"/>
      <c r="S70" s="146"/>
      <c r="T70" s="146"/>
      <c r="U70" s="97"/>
      <c r="V70" s="97"/>
      <c r="W70" s="97"/>
      <c r="X70" s="125"/>
    </row>
    <row r="71" spans="2:24" s="133" customFormat="1" ht="16.5" customHeight="1" outlineLevel="1" thickBot="1" x14ac:dyDescent="0.3">
      <c r="B71" s="121"/>
      <c r="C71" s="191" t="s">
        <v>212</v>
      </c>
      <c r="D71" s="191"/>
      <c r="E71" s="165" t="s">
        <v>192</v>
      </c>
      <c r="F71" s="165" t="s">
        <v>193</v>
      </c>
      <c r="G71" s="166" t="s">
        <v>194</v>
      </c>
      <c r="H71" s="165" t="s">
        <v>216</v>
      </c>
      <c r="I71" s="165" t="s">
        <v>217</v>
      </c>
      <c r="J71" s="165" t="s">
        <v>218</v>
      </c>
      <c r="K71" s="191" t="s">
        <v>92</v>
      </c>
      <c r="L71" s="191"/>
      <c r="M71" s="191" t="s">
        <v>219</v>
      </c>
      <c r="N71" s="191"/>
      <c r="O71" s="230" t="s">
        <v>230</v>
      </c>
      <c r="P71" s="231"/>
      <c r="Q71" s="231"/>
      <c r="R71" s="231"/>
      <c r="S71" s="231"/>
      <c r="T71" s="232"/>
      <c r="U71" s="192"/>
      <c r="V71" s="195"/>
      <c r="W71" s="195"/>
      <c r="X71" s="125"/>
    </row>
    <row r="72" spans="2:24" s="133" customFormat="1" ht="15.75" outlineLevel="1" x14ac:dyDescent="0.25">
      <c r="B72" s="121"/>
      <c r="C72" s="204">
        <v>5</v>
      </c>
      <c r="D72" s="174"/>
      <c r="E72" s="175"/>
      <c r="F72" s="155"/>
      <c r="G72" s="155"/>
      <c r="H72" s="163">
        <f>E72*F72*G72/1000000</f>
        <v>0</v>
      </c>
      <c r="I72" s="156"/>
      <c r="J72" s="156"/>
      <c r="K72" s="206"/>
      <c r="L72" s="207"/>
      <c r="M72" s="300"/>
      <c r="N72" s="301"/>
      <c r="O72" s="198"/>
      <c r="P72" s="199"/>
      <c r="Q72" s="199"/>
      <c r="R72" s="199"/>
      <c r="S72" s="199"/>
      <c r="T72" s="200"/>
      <c r="U72" s="193"/>
      <c r="V72" s="196"/>
      <c r="W72" s="196"/>
      <c r="X72" s="125"/>
    </row>
    <row r="73" spans="2:24" s="133" customFormat="1" ht="16.5" customHeight="1" outlineLevel="1" thickBot="1" x14ac:dyDescent="0.3">
      <c r="B73" s="121"/>
      <c r="C73" s="205"/>
      <c r="D73" s="226" t="s">
        <v>211</v>
      </c>
      <c r="E73" s="226"/>
      <c r="F73" s="227"/>
      <c r="G73" s="227"/>
      <c r="H73" s="227"/>
      <c r="I73" s="227"/>
      <c r="J73" s="227"/>
      <c r="K73" s="208"/>
      <c r="L73" s="209"/>
      <c r="M73" s="164" t="str">
        <f>IF(M72="ламинация","Вид",IF(M72="ламинация, обрезка","Вид","-"))</f>
        <v>-</v>
      </c>
      <c r="N73" s="157"/>
      <c r="O73" s="201"/>
      <c r="P73" s="202"/>
      <c r="Q73" s="202"/>
      <c r="R73" s="202"/>
      <c r="S73" s="202"/>
      <c r="T73" s="203"/>
      <c r="U73" s="194"/>
      <c r="V73" s="197"/>
      <c r="W73" s="197"/>
      <c r="X73" s="125"/>
    </row>
    <row r="74" spans="2:24" s="133" customFormat="1" ht="9" customHeight="1" thickBot="1" x14ac:dyDescent="0.3">
      <c r="B74" s="121"/>
      <c r="C74" s="98"/>
      <c r="D74" s="145"/>
      <c r="E74" s="145"/>
      <c r="F74" s="146"/>
      <c r="G74" s="146"/>
      <c r="H74" s="146"/>
      <c r="I74" s="146"/>
      <c r="J74" s="146"/>
      <c r="K74" s="147"/>
      <c r="L74" s="146"/>
      <c r="M74" s="146"/>
      <c r="N74" s="146"/>
      <c r="O74" s="146"/>
      <c r="P74" s="146"/>
      <c r="Q74" s="146"/>
      <c r="R74" s="146"/>
      <c r="S74" s="146"/>
      <c r="T74" s="146"/>
      <c r="U74" s="97"/>
      <c r="V74" s="97"/>
      <c r="W74" s="97"/>
      <c r="X74" s="125"/>
    </row>
    <row r="75" spans="2:24" ht="16.5" thickBot="1" x14ac:dyDescent="0.3">
      <c r="B75" s="121"/>
      <c r="C75" s="216" t="s">
        <v>214</v>
      </c>
      <c r="D75" s="217"/>
      <c r="E75" s="217"/>
      <c r="F75" s="217"/>
      <c r="G75" s="217"/>
      <c r="H75" s="217"/>
      <c r="I75" s="217"/>
      <c r="J75" s="218"/>
      <c r="K75" s="219" t="s">
        <v>322</v>
      </c>
      <c r="L75" s="220"/>
      <c r="M75" s="220"/>
      <c r="N75" s="220"/>
      <c r="O75" s="220"/>
      <c r="P75" s="220"/>
      <c r="Q75" s="220"/>
      <c r="R75" s="220"/>
      <c r="S75" s="220"/>
      <c r="T75" s="221"/>
      <c r="U75" s="97"/>
      <c r="V75" s="97"/>
      <c r="W75" s="97"/>
      <c r="X75" s="125"/>
    </row>
    <row r="76" spans="2:24" ht="6.75" customHeight="1" thickBot="1" x14ac:dyDescent="0.3">
      <c r="B76" s="121"/>
      <c r="C76" s="98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97"/>
      <c r="P76" s="97"/>
      <c r="Q76" s="97"/>
      <c r="R76" s="97"/>
      <c r="S76" s="97"/>
      <c r="T76" s="97"/>
      <c r="U76" s="97"/>
      <c r="V76" s="97"/>
      <c r="W76" s="97"/>
      <c r="X76" s="125"/>
    </row>
    <row r="77" spans="2:24" ht="15.75" thickBot="1" x14ac:dyDescent="0.3">
      <c r="B77" s="121"/>
      <c r="C77" s="222" t="s">
        <v>215</v>
      </c>
      <c r="D77" s="223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5"/>
      <c r="U77" s="214" t="s">
        <v>213</v>
      </c>
      <c r="V77" s="215"/>
      <c r="W77" s="327"/>
      <c r="X77" s="125"/>
    </row>
    <row r="78" spans="2:24" ht="16.5" thickBot="1" x14ac:dyDescent="0.3">
      <c r="B78" s="121"/>
      <c r="C78" s="210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2"/>
      <c r="U78" s="158">
        <f>U35+U39+U43+U47+U51+U55+U59+U63+U67+U71</f>
        <v>22560</v>
      </c>
      <c r="V78" s="158">
        <f>V35+V39+V43+V47+V51+V55+V59+V63+V67+V71</f>
        <v>7200</v>
      </c>
      <c r="W78" s="328"/>
      <c r="X78" s="125"/>
    </row>
    <row r="79" spans="2:24" ht="15.75" thickBot="1" x14ac:dyDescent="0.3">
      <c r="B79" s="159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160"/>
      <c r="V79" s="160"/>
      <c r="W79" s="160"/>
      <c r="X79" s="161"/>
    </row>
    <row r="80" spans="2:24" ht="15.75" x14ac:dyDescent="0.25">
      <c r="D80" s="162"/>
      <c r="E80" s="162"/>
      <c r="F80" s="162"/>
      <c r="G80" s="162"/>
      <c r="H80" s="162"/>
      <c r="I80" s="108"/>
      <c r="J80" s="108"/>
      <c r="K80" s="108"/>
      <c r="L80" s="108"/>
      <c r="M80" s="108"/>
      <c r="N80" s="108"/>
    </row>
  </sheetData>
  <sheetProtection formatCells="0"/>
  <mergeCells count="206">
    <mergeCell ref="W71:W73"/>
    <mergeCell ref="W35:W37"/>
    <mergeCell ref="W39:W41"/>
    <mergeCell ref="W43:W45"/>
    <mergeCell ref="W47:W49"/>
    <mergeCell ref="W51:W53"/>
    <mergeCell ref="W55:W57"/>
    <mergeCell ref="W59:W61"/>
    <mergeCell ref="W63:W65"/>
    <mergeCell ref="W67:W69"/>
    <mergeCell ref="U2:X2"/>
    <mergeCell ref="M56:N56"/>
    <mergeCell ref="M60:N60"/>
    <mergeCell ref="M64:N64"/>
    <mergeCell ref="M68:N68"/>
    <mergeCell ref="M72:N72"/>
    <mergeCell ref="O59:T59"/>
    <mergeCell ref="O63:T63"/>
    <mergeCell ref="O67:T67"/>
    <mergeCell ref="O71:T71"/>
    <mergeCell ref="P10:Q10"/>
    <mergeCell ref="R10:S10"/>
    <mergeCell ref="N10:O10"/>
    <mergeCell ref="H27:T27"/>
    <mergeCell ref="C28:T28"/>
    <mergeCell ref="C29:T33"/>
    <mergeCell ref="C34:D34"/>
    <mergeCell ref="K34:L34"/>
    <mergeCell ref="M34:N34"/>
    <mergeCell ref="O34:P34"/>
    <mergeCell ref="Q34:R34"/>
    <mergeCell ref="S34:T34"/>
    <mergeCell ref="I35:I36"/>
    <mergeCell ref="J35:J36"/>
    <mergeCell ref="E3:I3"/>
    <mergeCell ref="J3:K3"/>
    <mergeCell ref="N2:O2"/>
    <mergeCell ref="S3:T3"/>
    <mergeCell ref="U3:V3"/>
    <mergeCell ref="J4:K4"/>
    <mergeCell ref="P4:Q4"/>
    <mergeCell ref="P6:Q6"/>
    <mergeCell ref="U4:V4"/>
    <mergeCell ref="E4:I4"/>
    <mergeCell ref="S4:T4"/>
    <mergeCell ref="E7:K7"/>
    <mergeCell ref="P7:T7"/>
    <mergeCell ref="D8:K8"/>
    <mergeCell ref="L8:T8"/>
    <mergeCell ref="C9:E9"/>
    <mergeCell ref="F9:T9"/>
    <mergeCell ref="J5:K5"/>
    <mergeCell ref="S5:T5"/>
    <mergeCell ref="P5:Q5"/>
    <mergeCell ref="J6:K6"/>
    <mergeCell ref="P3:Q3"/>
    <mergeCell ref="S6:T6"/>
    <mergeCell ref="E5:I5"/>
    <mergeCell ref="E6:I6"/>
    <mergeCell ref="D12:G12"/>
    <mergeCell ref="D13:G13"/>
    <mergeCell ref="D14:G14"/>
    <mergeCell ref="D15:G15"/>
    <mergeCell ref="C10:G11"/>
    <mergeCell ref="H10:H11"/>
    <mergeCell ref="I10:I11"/>
    <mergeCell ref="J10:K10"/>
    <mergeCell ref="L10:M10"/>
    <mergeCell ref="D22:G22"/>
    <mergeCell ref="D23:G23"/>
    <mergeCell ref="D24:G24"/>
    <mergeCell ref="D25:G25"/>
    <mergeCell ref="D26:G26"/>
    <mergeCell ref="C27:G27"/>
    <mergeCell ref="D16:G16"/>
    <mergeCell ref="D17:G17"/>
    <mergeCell ref="D18:G18"/>
    <mergeCell ref="D19:G19"/>
    <mergeCell ref="D20:G20"/>
    <mergeCell ref="D21:G21"/>
    <mergeCell ref="U35:U37"/>
    <mergeCell ref="V35:V37"/>
    <mergeCell ref="D37:E37"/>
    <mergeCell ref="F37:J37"/>
    <mergeCell ref="L37:T37"/>
    <mergeCell ref="C35:C37"/>
    <mergeCell ref="D35:D36"/>
    <mergeCell ref="E35:E36"/>
    <mergeCell ref="F35:F36"/>
    <mergeCell ref="G35:G36"/>
    <mergeCell ref="H35:H36"/>
    <mergeCell ref="I39:I40"/>
    <mergeCell ref="J39:J40"/>
    <mergeCell ref="U39:U41"/>
    <mergeCell ref="V39:V41"/>
    <mergeCell ref="D41:E41"/>
    <mergeCell ref="F41:J41"/>
    <mergeCell ref="L41:T41"/>
    <mergeCell ref="C39:C41"/>
    <mergeCell ref="D39:D40"/>
    <mergeCell ref="E39:E40"/>
    <mergeCell ref="F39:F40"/>
    <mergeCell ref="G39:G40"/>
    <mergeCell ref="H39:H40"/>
    <mergeCell ref="I43:I44"/>
    <mergeCell ref="J43:J44"/>
    <mergeCell ref="U43:U45"/>
    <mergeCell ref="V43:V45"/>
    <mergeCell ref="D45:E45"/>
    <mergeCell ref="F45:J45"/>
    <mergeCell ref="L45:T45"/>
    <mergeCell ref="C43:C45"/>
    <mergeCell ref="D43:D44"/>
    <mergeCell ref="E43:E44"/>
    <mergeCell ref="F43:F44"/>
    <mergeCell ref="G43:G44"/>
    <mergeCell ref="H43:H44"/>
    <mergeCell ref="I47:I48"/>
    <mergeCell ref="J47:J48"/>
    <mergeCell ref="U47:U49"/>
    <mergeCell ref="V47:V49"/>
    <mergeCell ref="D49:E49"/>
    <mergeCell ref="F49:J49"/>
    <mergeCell ref="L49:T49"/>
    <mergeCell ref="C47:C49"/>
    <mergeCell ref="D47:D48"/>
    <mergeCell ref="E47:E48"/>
    <mergeCell ref="F47:F48"/>
    <mergeCell ref="G47:G48"/>
    <mergeCell ref="H47:H48"/>
    <mergeCell ref="C55:D55"/>
    <mergeCell ref="K55:L55"/>
    <mergeCell ref="M55:N55"/>
    <mergeCell ref="O55:T55"/>
    <mergeCell ref="I51:I52"/>
    <mergeCell ref="J51:J52"/>
    <mergeCell ref="U51:U53"/>
    <mergeCell ref="V51:V53"/>
    <mergeCell ref="D53:E53"/>
    <mergeCell ref="F53:J53"/>
    <mergeCell ref="L53:T53"/>
    <mergeCell ref="C51:C53"/>
    <mergeCell ref="D51:D52"/>
    <mergeCell ref="E51:E52"/>
    <mergeCell ref="F51:F52"/>
    <mergeCell ref="G51:G52"/>
    <mergeCell ref="H51:H52"/>
    <mergeCell ref="K56:L57"/>
    <mergeCell ref="C59:D59"/>
    <mergeCell ref="K59:L59"/>
    <mergeCell ref="O56:T56"/>
    <mergeCell ref="O57:T57"/>
    <mergeCell ref="C75:J75"/>
    <mergeCell ref="K75:T75"/>
    <mergeCell ref="C77:D77"/>
    <mergeCell ref="E77:T77"/>
    <mergeCell ref="D73:E73"/>
    <mergeCell ref="F73:J73"/>
    <mergeCell ref="C71:D71"/>
    <mergeCell ref="K71:L71"/>
    <mergeCell ref="D69:E69"/>
    <mergeCell ref="F69:J69"/>
    <mergeCell ref="D65:E65"/>
    <mergeCell ref="F65:J65"/>
    <mergeCell ref="D61:E61"/>
    <mergeCell ref="F61:J61"/>
    <mergeCell ref="F57:J57"/>
    <mergeCell ref="C56:C57"/>
    <mergeCell ref="D57:E57"/>
    <mergeCell ref="C63:D63"/>
    <mergeCell ref="K63:L63"/>
    <mergeCell ref="C64:C65"/>
    <mergeCell ref="C60:C61"/>
    <mergeCell ref="K60:L61"/>
    <mergeCell ref="K64:L65"/>
    <mergeCell ref="C67:D67"/>
    <mergeCell ref="C78:T78"/>
    <mergeCell ref="C79:T79"/>
    <mergeCell ref="U77:V77"/>
    <mergeCell ref="C72:C73"/>
    <mergeCell ref="K72:L73"/>
    <mergeCell ref="M71:N71"/>
    <mergeCell ref="O72:T72"/>
    <mergeCell ref="O73:T73"/>
    <mergeCell ref="K67:L67"/>
    <mergeCell ref="U67:U69"/>
    <mergeCell ref="V67:V69"/>
    <mergeCell ref="C68:C69"/>
    <mergeCell ref="K68:L69"/>
    <mergeCell ref="M59:N59"/>
    <mergeCell ref="M63:N63"/>
    <mergeCell ref="M67:N67"/>
    <mergeCell ref="U71:U73"/>
    <mergeCell ref="V71:V73"/>
    <mergeCell ref="U55:U57"/>
    <mergeCell ref="V55:V57"/>
    <mergeCell ref="U59:U61"/>
    <mergeCell ref="V59:V61"/>
    <mergeCell ref="O60:T60"/>
    <mergeCell ref="O61:T61"/>
    <mergeCell ref="O64:T64"/>
    <mergeCell ref="O65:T65"/>
    <mergeCell ref="O68:T68"/>
    <mergeCell ref="O69:T69"/>
    <mergeCell ref="U63:U65"/>
    <mergeCell ref="V63:V65"/>
  </mergeCells>
  <conditionalFormatting sqref="J3 S3 N2">
    <cfRule type="cellIs" dxfId="9" priority="14" operator="equal">
      <formula>0</formula>
    </cfRule>
  </conditionalFormatting>
  <conditionalFormatting sqref="I80:N80">
    <cfRule type="expression" dxfId="8" priority="13">
      <formula>0</formula>
    </cfRule>
  </conditionalFormatting>
  <conditionalFormatting sqref="E3:E7">
    <cfRule type="cellIs" dxfId="7" priority="12" operator="equal">
      <formula>0</formula>
    </cfRule>
  </conditionalFormatting>
  <conditionalFormatting sqref="H27">
    <cfRule type="cellIs" dxfId="6" priority="11" operator="equal">
      <formula>0</formula>
    </cfRule>
  </conditionalFormatting>
  <conditionalFormatting sqref="H10 F9">
    <cfRule type="cellIs" dxfId="5" priority="10" operator="equal">
      <formula>0</formula>
    </cfRule>
  </conditionalFormatting>
  <conditionalFormatting sqref="K75">
    <cfRule type="cellIs" dxfId="4" priority="9" operator="equal">
      <formula>0</formula>
    </cfRule>
  </conditionalFormatting>
  <conditionalFormatting sqref="H12:I26 S5:S6 P3:P6">
    <cfRule type="cellIs" dxfId="3" priority="8" operator="equal">
      <formula>0</formula>
    </cfRule>
  </conditionalFormatting>
  <conditionalFormatting sqref="J4:J6">
    <cfRule type="cellIs" dxfId="2" priority="6" operator="equal">
      <formula>0</formula>
    </cfRule>
  </conditionalFormatting>
  <conditionalFormatting sqref="P7">
    <cfRule type="cellIs" dxfId="1" priority="2" operator="equal">
      <formula>0</formula>
    </cfRule>
  </conditionalFormatting>
  <conditionalFormatting sqref="S4">
    <cfRule type="cellIs" dxfId="0" priority="1" operator="equal">
      <formula>0</formula>
    </cfRule>
  </conditionalFormatting>
  <dataValidations count="1">
    <dataValidation type="list" allowBlank="1" showInputMessage="1" showErrorMessage="1" sqref="N61 N73 N69 N65">
      <formula1>IF($M$57="Вид",$A$132:$A$133,$A$134)</formula1>
    </dataValidation>
  </dataValidations>
  <printOptions horizontalCentered="1"/>
  <pageMargins left="0.51181102362204722" right="0.31496062992125984" top="0.15748031496062992" bottom="0.15748031496062992" header="0.31496062992125984" footer="0.31496062992125984"/>
  <pageSetup paperSize="9" scale="3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параметры!$A$3:$A$5</xm:f>
          </x14:formula1>
          <xm:sqref>I56 I68 I60 I64 I72</xm:sqref>
        </x14:dataValidation>
        <x14:dataValidation type="list" allowBlank="1" showInputMessage="1" showErrorMessage="1">
          <x14:formula1>
            <xm:f>IF($I$72="Roland",параметры!$A$9:$A$12,IF($I$72="UV HP",параметры!$A$16:$A$20,параметры!$A$24:$A$27))</xm:f>
          </x14:formula1>
          <xm:sqref>J72</xm:sqref>
        </x14:dataValidation>
        <x14:dataValidation type="list" allowBlank="1" showInputMessage="1" showErrorMessage="1">
          <x14:formula1>
            <xm:f>IF(I56="Roland",параметры!$A$89:$A$92,IF($I$56="UV HP",параметры!$A$56:$A$77,параметры!$A$81:$A$85))</xm:f>
          </x14:formula1>
          <xm:sqref>K56:L57 K68:L69 K60:L61 K64:L65 K72:L73</xm:sqref>
        </x14:dataValidation>
        <x14:dataValidation type="list" allowBlank="1" showInputMessage="1" showErrorMessage="1">
          <x14:formula1>
            <xm:f>IF($I$60="Roland",параметры!$A$9:$A$12,IF($I$56="UV HP",параметры!$A$16:$A$20,параметры!$A$24:$A$27))</xm:f>
          </x14:formula1>
          <xm:sqref>J60</xm:sqref>
        </x14:dataValidation>
        <x14:dataValidation type="list" allowBlank="1" showInputMessage="1" showErrorMessage="1" errorTitle="выберите из доступных" promptTitle="Выберите режим печати">
          <x14:formula1>
            <xm:f>IF($I$56="Roland",параметры!$A$9:$A$12,IF($I$56="UV HP",параметры!$A$16:$A$20,параметры!$A$24:$A$27))</xm:f>
          </x14:formula1>
          <xm:sqref>J56</xm:sqref>
        </x14:dataValidation>
        <x14:dataValidation type="list" allowBlank="1" showInputMessage="1" showErrorMessage="1">
          <x14:formula1>
            <xm:f>IF($I$64="Roland",параметры!$A$9:$A$12,IF($I$64="UV HP",параметры!$A$16:$A$20,параметры!$A$24:$A$27))</xm:f>
          </x14:formula1>
          <xm:sqref>J64</xm:sqref>
        </x14:dataValidation>
        <x14:dataValidation type="list" allowBlank="1" showInputMessage="1" showErrorMessage="1">
          <x14:formula1>
            <xm:f>IF($I$68="Roland",параметры!$A$9:$A$12,IF($I$68="UV HP",параметры!$A$16:$A$20,параметры!$A$24:$A$27))</xm:f>
          </x14:formula1>
          <xm:sqref>J68</xm:sqref>
        </x14:dataValidation>
        <x14:dataValidation type="list" allowBlank="1" showInputMessage="1" showErrorMessage="1">
          <x14:formula1>
            <xm:f>IF($M$57="Вид",параметры!$A$132:$A$133,параметры!$A$134)</xm:f>
          </x14:formula1>
          <xm:sqref>N57</xm:sqref>
        </x14:dataValidation>
        <x14:dataValidation type="list" allowBlank="1" showInputMessage="1" showErrorMessage="1">
          <x14:formula1>
            <xm:f>IF($I$72="Roland",параметры!$A$98:$A$103,IF($I$56="UV HP",параметры!$A$106:$A$116,параметры!$A$119:$A$128))</xm:f>
          </x14:formula1>
          <xm:sqref>M72:N72</xm:sqref>
        </x14:dataValidation>
        <x14:dataValidation type="list" allowBlank="1" showInputMessage="1" showErrorMessage="1">
          <x14:formula1>
            <xm:f>параметры!$A$45:$A$50</xm:f>
          </x14:formula1>
          <xm:sqref>I47 I35 I39 I43 I51</xm:sqref>
        </x14:dataValidation>
        <x14:dataValidation type="list" allowBlank="1" showInputMessage="1" showErrorMessage="1">
          <x14:formula1>
            <xm:f>IF($I$56="Roland",параметры!$A$98:$A$103,IF($I$56="UV HP",параметры!$A$106:$A$116,параметры!$A$119:$A$128))</xm:f>
          </x14:formula1>
          <xm:sqref>M56:N56</xm:sqref>
        </x14:dataValidation>
        <x14:dataValidation type="list" allowBlank="1" showInputMessage="1" showErrorMessage="1">
          <x14:formula1>
            <xm:f>IF($I$60="Roland",параметры!$A$98:$A$103,IF($I$56="UV HP",параметры!$A$106:$A$116,параметры!$A$119:$A$128))</xm:f>
          </x14:formula1>
          <xm:sqref>M60:N60</xm:sqref>
        </x14:dataValidation>
        <x14:dataValidation type="list" allowBlank="1" showInputMessage="1" showErrorMessage="1">
          <x14:formula1>
            <xm:f>IF($I$64="Roland",параметры!$A$98:$A$103,IF($I$56="UV HP",параметры!$A$106:$A$116,параметры!$A$119:$A$128))</xm:f>
          </x14:formula1>
          <xm:sqref>M64:N64</xm:sqref>
        </x14:dataValidation>
        <x14:dataValidation type="list" allowBlank="1" showInputMessage="1" showErrorMessage="1">
          <x14:formula1>
            <xm:f>IF($I$68="Roland",параметры!$A$98:$A$103,IF($I$56="UV HP",параметры!$A$106:$A$116,параметры!$A$119:$A$128))</xm:f>
          </x14:formula1>
          <xm:sqref>M68:N68</xm:sqref>
        </x14:dataValidation>
        <x14:dataValidation type="list" allowBlank="1" showInputMessage="1" showErrorMessage="1">
          <x14:formula1>
            <xm:f>параметры!$C$3:$C$15</xm:f>
          </x14:formula1>
          <xm:sqref>P4:Q4</xm:sqref>
        </x14:dataValidation>
        <x14:dataValidation type="list" allowBlank="1" showInputMessage="1" showErrorMessage="1">
          <x14:formula1>
            <xm:f>параметры!$C$32:$C$45</xm:f>
          </x14:formula1>
          <xm:sqref>P5:Q5</xm:sqref>
        </x14:dataValidation>
        <x14:dataValidation type="list" allowBlank="1" showInputMessage="1" showErrorMessage="1">
          <x14:formula1>
            <xm:f>параметры!$C$48:$C$58</xm:f>
          </x14:formula1>
          <xm:sqref>S5:T5</xm:sqref>
        </x14:dataValidation>
        <x14:dataValidation type="list" allowBlank="1" showInputMessage="1" showErrorMessage="1">
          <x14:formula1>
            <xm:f>параметры!$C$63:$C$76</xm:f>
          </x14:formula1>
          <xm:sqref>S6:T6</xm:sqref>
        </x14:dataValidation>
        <x14:dataValidation type="list" allowBlank="1" showInputMessage="1" showErrorMessage="1">
          <x14:formula1>
            <xm:f>параметры!$C$19:$C$30</xm:f>
          </x14:formula1>
          <xm:sqref>P6:Q6 S4:T4</xm:sqref>
        </x14:dataValidation>
        <x14:dataValidation type="list" allowBlank="1" showInputMessage="1" showErrorMessage="1">
          <x14:formula1>
            <xm:f>параметры!$A$135:$A$136</xm:f>
          </x14:formula1>
          <xm:sqref>H27:T27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"/>
  <sheetViews>
    <sheetView workbookViewId="0">
      <selection activeCell="G8" sqref="G8"/>
    </sheetView>
  </sheetViews>
  <sheetFormatPr defaultRowHeight="15" x14ac:dyDescent="0.25"/>
  <cols>
    <col min="1" max="1" width="8" style="318" bestFit="1" customWidth="1"/>
    <col min="2" max="2" width="7.7109375" style="318" bestFit="1" customWidth="1"/>
    <col min="3" max="3" width="29.28515625" style="318" bestFit="1" customWidth="1"/>
    <col min="4" max="4" width="11" style="318" bestFit="1" customWidth="1"/>
    <col min="5" max="5" width="22" style="318" bestFit="1" customWidth="1"/>
    <col min="6" max="6" width="19.42578125" style="318" bestFit="1" customWidth="1"/>
    <col min="7" max="7" width="21.85546875" style="318" bestFit="1" customWidth="1"/>
    <col min="8" max="8" width="18.7109375" style="318" bestFit="1" customWidth="1"/>
    <col min="9" max="9" width="10" style="318" bestFit="1" customWidth="1"/>
    <col min="10" max="10" width="28" style="318" bestFit="1" customWidth="1"/>
    <col min="11" max="11" width="12.42578125" style="318" bestFit="1" customWidth="1"/>
    <col min="12" max="12" width="13.5703125" style="318" bestFit="1" customWidth="1"/>
    <col min="13" max="13" width="11" style="318" bestFit="1" customWidth="1"/>
    <col min="14" max="14" width="4.5703125" style="318" bestFit="1" customWidth="1"/>
    <col min="15" max="15" width="8.28515625" style="318" bestFit="1" customWidth="1"/>
    <col min="16" max="16" width="8.85546875" style="318" bestFit="1" customWidth="1"/>
    <col min="17" max="17" width="4.140625" style="318" bestFit="1" customWidth="1"/>
    <col min="18" max="19" width="8.85546875" style="318" bestFit="1" customWidth="1"/>
    <col min="20" max="20" width="8.28515625" style="318" bestFit="1" customWidth="1"/>
    <col min="21" max="21" width="9" style="318" bestFit="1" customWidth="1"/>
    <col min="22" max="22" width="8.28515625" style="318" bestFit="1" customWidth="1"/>
    <col min="23" max="23" width="8.85546875" style="318" bestFit="1" customWidth="1"/>
    <col min="24" max="24" width="8.42578125" style="318" bestFit="1" customWidth="1"/>
    <col min="25" max="25" width="8.7109375" style="318" bestFit="1" customWidth="1"/>
    <col min="26" max="26" width="8.42578125" style="318" bestFit="1" customWidth="1"/>
    <col min="27" max="27" width="8.140625" style="318" bestFit="1" customWidth="1"/>
    <col min="28" max="28" width="7.42578125" style="318" bestFit="1" customWidth="1"/>
    <col min="29" max="29" width="8.5703125" style="318" bestFit="1" customWidth="1"/>
    <col min="30" max="30" width="34.140625" style="318" bestFit="1" customWidth="1"/>
    <col min="31" max="31" width="32.28515625" style="318" bestFit="1" customWidth="1"/>
    <col min="32" max="32" width="25.7109375" style="318" bestFit="1" customWidth="1"/>
    <col min="33" max="33" width="38.85546875" style="318" bestFit="1" customWidth="1"/>
    <col min="34" max="34" width="54.28515625" style="318" bestFit="1" customWidth="1"/>
    <col min="35" max="35" width="40.7109375" style="318" bestFit="1" customWidth="1"/>
    <col min="36" max="36" width="52.7109375" style="318" bestFit="1" customWidth="1"/>
    <col min="37" max="37" width="40.42578125" style="318" bestFit="1" customWidth="1"/>
    <col min="38" max="38" width="40.5703125" style="318" bestFit="1" customWidth="1"/>
    <col min="39" max="39" width="42.42578125" style="318" bestFit="1" customWidth="1"/>
    <col min="40" max="40" width="52.28515625" style="318" bestFit="1" customWidth="1"/>
    <col min="41" max="41" width="29.28515625" style="318" bestFit="1" customWidth="1"/>
    <col min="42" max="42" width="32.7109375" style="318" bestFit="1" customWidth="1"/>
    <col min="43" max="43" width="28.5703125" style="318" bestFit="1" customWidth="1"/>
    <col min="44" max="44" width="33" style="318" bestFit="1" customWidth="1"/>
    <col min="45" max="45" width="5" style="318" bestFit="1" customWidth="1"/>
    <col min="46" max="46" width="8.140625" style="318" bestFit="1" customWidth="1"/>
    <col min="47" max="47" width="7.42578125" style="318" bestFit="1" customWidth="1"/>
    <col min="48" max="48" width="7.140625" style="318" bestFit="1" customWidth="1"/>
    <col min="49" max="49" width="21.42578125" style="318" bestFit="1" customWidth="1"/>
    <col min="50" max="50" width="23" style="318" bestFit="1" customWidth="1"/>
    <col min="51" max="16384" width="9.140625" style="318"/>
  </cols>
  <sheetData>
    <row r="1" spans="1:50" s="329" customFormat="1" ht="15" customHeight="1" x14ac:dyDescent="0.25">
      <c r="A1" s="329" t="s">
        <v>326</v>
      </c>
      <c r="B1" s="329" t="s">
        <v>327</v>
      </c>
      <c r="C1" s="329" t="s">
        <v>328</v>
      </c>
      <c r="D1" s="329" t="s">
        <v>329</v>
      </c>
      <c r="E1" s="329" t="s">
        <v>330</v>
      </c>
      <c r="F1" s="329" t="s">
        <v>331</v>
      </c>
      <c r="G1" s="329" t="s">
        <v>332</v>
      </c>
      <c r="H1" s="329" t="s">
        <v>333</v>
      </c>
      <c r="I1" s="329" t="s">
        <v>334</v>
      </c>
      <c r="J1" s="329" t="s">
        <v>335</v>
      </c>
      <c r="K1" s="329" t="s">
        <v>336</v>
      </c>
      <c r="L1" s="329" t="s">
        <v>279</v>
      </c>
      <c r="M1" s="329" t="s">
        <v>324</v>
      </c>
      <c r="N1" s="329" t="s">
        <v>337</v>
      </c>
      <c r="O1" s="330" t="s">
        <v>174</v>
      </c>
      <c r="P1" s="330" t="s">
        <v>175</v>
      </c>
      <c r="Q1" s="330" t="s">
        <v>176</v>
      </c>
      <c r="R1" s="330" t="s">
        <v>177</v>
      </c>
      <c r="S1" s="330" t="s">
        <v>178</v>
      </c>
      <c r="T1" s="330" t="s">
        <v>179</v>
      </c>
      <c r="U1" s="330" t="s">
        <v>180</v>
      </c>
      <c r="V1" s="330" t="s">
        <v>181</v>
      </c>
      <c r="W1" s="330" t="s">
        <v>182</v>
      </c>
      <c r="X1" s="330" t="s">
        <v>183</v>
      </c>
      <c r="Y1" s="330" t="s">
        <v>184</v>
      </c>
      <c r="Z1" s="330" t="s">
        <v>185</v>
      </c>
      <c r="AA1" s="330" t="s">
        <v>186</v>
      </c>
      <c r="AB1" s="330" t="s">
        <v>187</v>
      </c>
      <c r="AC1" s="330" t="s">
        <v>188</v>
      </c>
      <c r="AD1" s="329" t="s">
        <v>338</v>
      </c>
      <c r="AE1" s="329" t="s">
        <v>339</v>
      </c>
      <c r="AF1" s="329" t="s">
        <v>340</v>
      </c>
      <c r="AG1" s="329" t="s">
        <v>341</v>
      </c>
      <c r="AH1" s="329" t="s">
        <v>342</v>
      </c>
      <c r="AI1" s="329" t="s">
        <v>343</v>
      </c>
      <c r="AJ1" s="329" t="s">
        <v>344</v>
      </c>
      <c r="AK1" s="329" t="s">
        <v>345</v>
      </c>
      <c r="AL1" s="329" t="s">
        <v>346</v>
      </c>
      <c r="AM1" s="329" t="s">
        <v>347</v>
      </c>
      <c r="AN1" s="329" t="s">
        <v>348</v>
      </c>
      <c r="AO1" s="329" t="s">
        <v>349</v>
      </c>
      <c r="AP1" s="329" t="s">
        <v>350</v>
      </c>
      <c r="AQ1" s="329" t="s">
        <v>351</v>
      </c>
      <c r="AR1" s="329" t="s">
        <v>352</v>
      </c>
      <c r="AS1" s="329" t="s">
        <v>192</v>
      </c>
      <c r="AT1" s="329" t="s">
        <v>193</v>
      </c>
      <c r="AU1" s="329" t="s">
        <v>194</v>
      </c>
      <c r="AV1" s="329" t="s">
        <v>195</v>
      </c>
      <c r="AW1" s="329" t="s">
        <v>355</v>
      </c>
      <c r="AX1" s="329" t="s">
        <v>325</v>
      </c>
    </row>
    <row r="2" spans="1:50" ht="15" customHeight="1" x14ac:dyDescent="0.25">
      <c r="B2" s="318">
        <f>ТЗ!$P$3</f>
        <v>0</v>
      </c>
      <c r="C2" s="320" t="str">
        <f>ТЗ!$P$7</f>
        <v>Москва, Миклухо-Макфлая, 25</v>
      </c>
      <c r="D2" s="320">
        <f>ТЗ!$S$3</f>
        <v>43496</v>
      </c>
      <c r="F2" s="318">
        <f>ТЗ!$F$9</f>
        <v>0</v>
      </c>
      <c r="G2" s="321" t="str">
        <f>ТЗ!$E$3</f>
        <v>РА "Вывески и печать"</v>
      </c>
      <c r="H2" s="318">
        <f>ТЗ!$U$4</f>
        <v>29760</v>
      </c>
      <c r="I2" s="318">
        <f>ТЗ!$P$5</f>
        <v>0</v>
      </c>
      <c r="J2" s="318">
        <f>ТЗ!$S$6</f>
        <v>0</v>
      </c>
      <c r="K2" s="318">
        <f>ТЗ!$P$6</f>
        <v>0</v>
      </c>
      <c r="L2" s="318">
        <f>ТЗ!$S$5</f>
        <v>0</v>
      </c>
      <c r="M2" s="318">
        <f>ТЗ!$P$4</f>
        <v>0</v>
      </c>
      <c r="N2" s="318">
        <f>ТЗ!$S$4</f>
        <v>0</v>
      </c>
      <c r="O2" s="319">
        <f>ТЗ!$H$12</f>
        <v>0</v>
      </c>
      <c r="P2" s="319">
        <f>ТЗ!$H$13</f>
        <v>0</v>
      </c>
      <c r="Q2" s="319">
        <f>ТЗ!$H$14</f>
        <v>0</v>
      </c>
      <c r="R2" s="319">
        <f>ТЗ!$H$15</f>
        <v>0</v>
      </c>
      <c r="S2" s="319">
        <f>ТЗ!$H$16</f>
        <v>0</v>
      </c>
      <c r="T2" s="319">
        <f>ТЗ!$H$17</f>
        <v>0</v>
      </c>
      <c r="U2" s="319">
        <f>ТЗ!$H$18</f>
        <v>0</v>
      </c>
      <c r="V2" s="319">
        <f>ТЗ!$H$19</f>
        <v>0</v>
      </c>
      <c r="W2" s="319">
        <f>ТЗ!$H$20</f>
        <v>0</v>
      </c>
      <c r="X2" s="319">
        <f>ТЗ!$H$21</f>
        <v>0</v>
      </c>
      <c r="Y2" s="319">
        <f>ТЗ!$H$22</f>
        <v>0</v>
      </c>
      <c r="Z2" s="319">
        <f>ТЗ!$H$23</f>
        <v>0</v>
      </c>
      <c r="AA2" s="319">
        <f>ТЗ!$H$24</f>
        <v>0</v>
      </c>
      <c r="AB2" s="319">
        <f>ТЗ!$H$25</f>
        <v>0</v>
      </c>
      <c r="AC2" s="319">
        <f>ТЗ!$H$26</f>
        <v>0</v>
      </c>
      <c r="AD2" s="318">
        <f>ТЗ!$I$12</f>
        <v>0</v>
      </c>
      <c r="AE2" s="318">
        <f>ТЗ!$I$13</f>
        <v>0</v>
      </c>
      <c r="AF2" s="318">
        <f>ТЗ!$I$14</f>
        <v>0</v>
      </c>
      <c r="AG2" s="318">
        <f>ТЗ!$I$15</f>
        <v>0</v>
      </c>
      <c r="AH2" s="318">
        <f>ТЗ!$I$16</f>
        <v>0</v>
      </c>
      <c r="AI2" s="318">
        <f>ТЗ!$I$17</f>
        <v>0</v>
      </c>
      <c r="AJ2" s="318">
        <f>ТЗ!$I$18</f>
        <v>0</v>
      </c>
      <c r="AK2" s="318">
        <f>ТЗ!$I$19</f>
        <v>0</v>
      </c>
      <c r="AL2" s="318">
        <f>ТЗ!$I$20</f>
        <v>0</v>
      </c>
      <c r="AM2" s="318">
        <f>ТЗ!$I$21</f>
        <v>0</v>
      </c>
      <c r="AN2" s="318">
        <f>ТЗ!$I$22</f>
        <v>0</v>
      </c>
      <c r="AO2" s="318">
        <f>ТЗ!$I$23</f>
        <v>0</v>
      </c>
      <c r="AP2" s="318">
        <f>ТЗ!$I$24</f>
        <v>0</v>
      </c>
      <c r="AQ2" s="318">
        <f>ТЗ!$I$25</f>
        <v>0</v>
      </c>
      <c r="AR2" s="318">
        <f>ТЗ!$I$26</f>
        <v>0</v>
      </c>
      <c r="AS2" s="318">
        <f>ТЗ!E35</f>
        <v>1</v>
      </c>
      <c r="AT2" s="318">
        <f>ТЗ!F35</f>
        <v>20000</v>
      </c>
      <c r="AU2" s="318">
        <f>ТЗ!G35</f>
        <v>1000</v>
      </c>
      <c r="AW2" s="329">
        <f>ТЗ!W35</f>
        <v>0</v>
      </c>
      <c r="AX2" s="318" t="str">
        <f>ТЗ!D35</f>
        <v>Вывеска</v>
      </c>
    </row>
    <row r="3" spans="1:50" ht="15.75" x14ac:dyDescent="0.25">
      <c r="B3" s="318">
        <f>ТЗ!$P$3</f>
        <v>0</v>
      </c>
      <c r="C3" s="320" t="str">
        <f>ТЗ!$P$7</f>
        <v>Москва, Миклухо-Макфлая, 25</v>
      </c>
      <c r="D3" s="320">
        <f>ТЗ!$S$3</f>
        <v>43496</v>
      </c>
      <c r="F3" s="318">
        <f>ТЗ!$F$9</f>
        <v>0</v>
      </c>
      <c r="G3" s="321" t="str">
        <f>ТЗ!$E$3</f>
        <v>РА "Вывески и печать"</v>
      </c>
      <c r="H3" s="318">
        <f>ТЗ!$U$4</f>
        <v>29760</v>
      </c>
      <c r="I3" s="318">
        <f>ТЗ!$P$5</f>
        <v>0</v>
      </c>
      <c r="J3" s="318">
        <f>ТЗ!$S$6</f>
        <v>0</v>
      </c>
      <c r="K3" s="318">
        <f>ТЗ!$P$6</f>
        <v>0</v>
      </c>
      <c r="L3" s="318">
        <f>ТЗ!$S$5</f>
        <v>0</v>
      </c>
      <c r="M3" s="318">
        <f>ТЗ!$P$4</f>
        <v>0</v>
      </c>
      <c r="N3" s="318">
        <f>ТЗ!$S$4</f>
        <v>0</v>
      </c>
      <c r="O3" s="319">
        <f>ТЗ!$H$12</f>
        <v>0</v>
      </c>
      <c r="P3" s="319">
        <f>ТЗ!$H$13</f>
        <v>0</v>
      </c>
      <c r="Q3" s="319">
        <f>ТЗ!$H$14</f>
        <v>0</v>
      </c>
      <c r="R3" s="319">
        <f>ТЗ!$H$15</f>
        <v>0</v>
      </c>
      <c r="S3" s="319">
        <f>ТЗ!$H$16</f>
        <v>0</v>
      </c>
      <c r="T3" s="319">
        <f>ТЗ!$H$17</f>
        <v>0</v>
      </c>
      <c r="U3" s="319">
        <f>ТЗ!$H$18</f>
        <v>0</v>
      </c>
      <c r="V3" s="319">
        <f>ТЗ!$H$19</f>
        <v>0</v>
      </c>
      <c r="W3" s="319">
        <f>ТЗ!$H$20</f>
        <v>0</v>
      </c>
      <c r="X3" s="319">
        <f>ТЗ!$H$21</f>
        <v>0</v>
      </c>
      <c r="Y3" s="319">
        <f>ТЗ!$H$22</f>
        <v>0</v>
      </c>
      <c r="Z3" s="319">
        <f>ТЗ!$H$23</f>
        <v>0</v>
      </c>
      <c r="AA3" s="319">
        <f>ТЗ!$H$24</f>
        <v>0</v>
      </c>
      <c r="AB3" s="319">
        <f>ТЗ!$H$25</f>
        <v>0</v>
      </c>
      <c r="AC3" s="319">
        <f>ТЗ!$H$26</f>
        <v>0</v>
      </c>
      <c r="AD3" s="318">
        <f>ТЗ!$I$12</f>
        <v>0</v>
      </c>
      <c r="AE3" s="318">
        <f>ТЗ!$I$13</f>
        <v>0</v>
      </c>
      <c r="AF3" s="318">
        <f>ТЗ!$I$14</f>
        <v>0</v>
      </c>
      <c r="AG3" s="318">
        <f>ТЗ!$I$15</f>
        <v>0</v>
      </c>
      <c r="AH3" s="318">
        <f>ТЗ!$I$16</f>
        <v>0</v>
      </c>
      <c r="AI3" s="318">
        <f>ТЗ!$I$17</f>
        <v>0</v>
      </c>
      <c r="AJ3" s="318">
        <f>ТЗ!$I$18</f>
        <v>0</v>
      </c>
      <c r="AK3" s="318">
        <f>ТЗ!$I$19</f>
        <v>0</v>
      </c>
      <c r="AL3" s="318">
        <f>ТЗ!$I$20</f>
        <v>0</v>
      </c>
      <c r="AM3" s="318">
        <f>ТЗ!$I$21</f>
        <v>0</v>
      </c>
      <c r="AN3" s="318">
        <f>ТЗ!$I$22</f>
        <v>0</v>
      </c>
      <c r="AO3" s="318">
        <f>ТЗ!$I$23</f>
        <v>0</v>
      </c>
      <c r="AP3" s="318">
        <f>ТЗ!$I$24</f>
        <v>0</v>
      </c>
      <c r="AQ3" s="318">
        <f>ТЗ!$I$25</f>
        <v>0</v>
      </c>
      <c r="AR3" s="318">
        <f>ТЗ!$I$26</f>
        <v>0</v>
      </c>
      <c r="AS3" s="318">
        <f>ТЗ!E39</f>
        <v>1</v>
      </c>
      <c r="AT3" s="318">
        <f>ТЗ!F39</f>
        <v>500</v>
      </c>
      <c r="AU3" s="318">
        <f>ТЗ!G39</f>
        <v>500</v>
      </c>
      <c r="AW3" s="329">
        <f>ТЗ!W39</f>
        <v>0</v>
      </c>
      <c r="AX3" s="318" t="str">
        <f>ТЗ!D39</f>
        <v>Консоль двухсторонняя</v>
      </c>
    </row>
    <row r="4" spans="1:50" ht="15.75" x14ac:dyDescent="0.25">
      <c r="B4" s="318">
        <f>ТЗ!$P$3</f>
        <v>0</v>
      </c>
      <c r="C4" s="320" t="str">
        <f>ТЗ!$P$7</f>
        <v>Москва, Миклухо-Макфлая, 25</v>
      </c>
      <c r="D4" s="320">
        <f>ТЗ!$S$3</f>
        <v>43496</v>
      </c>
      <c r="F4" s="318">
        <f>ТЗ!$F$9</f>
        <v>0</v>
      </c>
      <c r="G4" s="321" t="str">
        <f>ТЗ!$E$3</f>
        <v>РА "Вывески и печать"</v>
      </c>
      <c r="H4" s="318">
        <f>ТЗ!$U$4</f>
        <v>29760</v>
      </c>
      <c r="I4" s="318">
        <f>ТЗ!$P$5</f>
        <v>0</v>
      </c>
      <c r="J4" s="318">
        <f>ТЗ!$S$6</f>
        <v>0</v>
      </c>
      <c r="K4" s="318">
        <f>ТЗ!$P$6</f>
        <v>0</v>
      </c>
      <c r="L4" s="318">
        <f>ТЗ!$S$5</f>
        <v>0</v>
      </c>
      <c r="M4" s="318">
        <f>ТЗ!$P$4</f>
        <v>0</v>
      </c>
      <c r="N4" s="318">
        <f>ТЗ!$S$4</f>
        <v>0</v>
      </c>
      <c r="O4" s="319">
        <f>ТЗ!$H$12</f>
        <v>0</v>
      </c>
      <c r="P4" s="319">
        <f>ТЗ!$H$13</f>
        <v>0</v>
      </c>
      <c r="Q4" s="319">
        <f>ТЗ!$H$14</f>
        <v>0</v>
      </c>
      <c r="R4" s="319">
        <f>ТЗ!$H$15</f>
        <v>0</v>
      </c>
      <c r="S4" s="319">
        <f>ТЗ!$H$16</f>
        <v>0</v>
      </c>
      <c r="T4" s="319">
        <f>ТЗ!$H$17</f>
        <v>0</v>
      </c>
      <c r="U4" s="319">
        <f>ТЗ!$H$18</f>
        <v>0</v>
      </c>
      <c r="V4" s="319">
        <f>ТЗ!$H$19</f>
        <v>0</v>
      </c>
      <c r="W4" s="319">
        <f>ТЗ!$H$20</f>
        <v>0</v>
      </c>
      <c r="X4" s="319">
        <f>ТЗ!$H$21</f>
        <v>0</v>
      </c>
      <c r="Y4" s="319">
        <f>ТЗ!$H$22</f>
        <v>0</v>
      </c>
      <c r="Z4" s="319">
        <f>ТЗ!$H$23</f>
        <v>0</v>
      </c>
      <c r="AA4" s="319">
        <f>ТЗ!$H$24</f>
        <v>0</v>
      </c>
      <c r="AB4" s="319">
        <f>ТЗ!$H$25</f>
        <v>0</v>
      </c>
      <c r="AC4" s="319">
        <f>ТЗ!$H$26</f>
        <v>0</v>
      </c>
      <c r="AD4" s="318">
        <f>ТЗ!$I$12</f>
        <v>0</v>
      </c>
      <c r="AE4" s="318">
        <f>ТЗ!$I$13</f>
        <v>0</v>
      </c>
      <c r="AF4" s="318">
        <f>ТЗ!$I$14</f>
        <v>0</v>
      </c>
      <c r="AG4" s="318">
        <f>ТЗ!$I$15</f>
        <v>0</v>
      </c>
      <c r="AH4" s="318">
        <f>ТЗ!$I$16</f>
        <v>0</v>
      </c>
      <c r="AI4" s="318">
        <f>ТЗ!$I$17</f>
        <v>0</v>
      </c>
      <c r="AJ4" s="318">
        <f>ТЗ!$I$18</f>
        <v>0</v>
      </c>
      <c r="AK4" s="318">
        <f>ТЗ!$I$19</f>
        <v>0</v>
      </c>
      <c r="AL4" s="318">
        <f>ТЗ!$I$20</f>
        <v>0</v>
      </c>
      <c r="AM4" s="318">
        <f>ТЗ!$I$21</f>
        <v>0</v>
      </c>
      <c r="AN4" s="318">
        <f>ТЗ!$I$22</f>
        <v>0</v>
      </c>
      <c r="AO4" s="318">
        <f>ТЗ!$I$23</f>
        <v>0</v>
      </c>
      <c r="AP4" s="318">
        <f>ТЗ!$I$24</f>
        <v>0</v>
      </c>
      <c r="AQ4" s="318">
        <f>ТЗ!$I$25</f>
        <v>0</v>
      </c>
      <c r="AR4" s="318">
        <f>ТЗ!$I$26</f>
        <v>0</v>
      </c>
      <c r="AS4" s="318">
        <f>ТЗ!E43</f>
        <v>0</v>
      </c>
      <c r="AT4" s="318">
        <f>ТЗ!F43</f>
        <v>0</v>
      </c>
      <c r="AU4" s="318">
        <f>ТЗ!G43</f>
        <v>0</v>
      </c>
      <c r="AW4" s="329">
        <f>ТЗ!W43</f>
        <v>0</v>
      </c>
      <c r="AX4" s="318">
        <f>ТЗ!D43</f>
        <v>0</v>
      </c>
    </row>
    <row r="5" spans="1:50" ht="15.75" x14ac:dyDescent="0.25">
      <c r="B5" s="318">
        <f>ТЗ!$P$3</f>
        <v>0</v>
      </c>
      <c r="C5" s="320" t="str">
        <f>ТЗ!$P$7</f>
        <v>Москва, Миклухо-Макфлая, 25</v>
      </c>
      <c r="D5" s="320">
        <f>ТЗ!$S$3</f>
        <v>43496</v>
      </c>
      <c r="F5" s="318">
        <f>ТЗ!$F$9</f>
        <v>0</v>
      </c>
      <c r="G5" s="321" t="str">
        <f>ТЗ!$E$3</f>
        <v>РА "Вывески и печать"</v>
      </c>
      <c r="H5" s="318">
        <f>ТЗ!$U$4</f>
        <v>29760</v>
      </c>
      <c r="I5" s="318">
        <f>ТЗ!$P$5</f>
        <v>0</v>
      </c>
      <c r="J5" s="318">
        <f>ТЗ!$S$6</f>
        <v>0</v>
      </c>
      <c r="K5" s="318">
        <f>ТЗ!$P$6</f>
        <v>0</v>
      </c>
      <c r="L5" s="318">
        <f>ТЗ!$S$5</f>
        <v>0</v>
      </c>
      <c r="M5" s="318">
        <f>ТЗ!$P$4</f>
        <v>0</v>
      </c>
      <c r="N5" s="318">
        <f>ТЗ!$S$4</f>
        <v>0</v>
      </c>
      <c r="O5" s="319">
        <f>ТЗ!$H$12</f>
        <v>0</v>
      </c>
      <c r="P5" s="319">
        <f>ТЗ!$H$13</f>
        <v>0</v>
      </c>
      <c r="Q5" s="319">
        <f>ТЗ!$H$14</f>
        <v>0</v>
      </c>
      <c r="R5" s="319">
        <f>ТЗ!$H$15</f>
        <v>0</v>
      </c>
      <c r="S5" s="319">
        <f>ТЗ!$H$16</f>
        <v>0</v>
      </c>
      <c r="T5" s="319">
        <f>ТЗ!$H$17</f>
        <v>0</v>
      </c>
      <c r="U5" s="319">
        <f>ТЗ!$H$18</f>
        <v>0</v>
      </c>
      <c r="V5" s="319">
        <f>ТЗ!$H$19</f>
        <v>0</v>
      </c>
      <c r="W5" s="319">
        <f>ТЗ!$H$20</f>
        <v>0</v>
      </c>
      <c r="X5" s="319">
        <f>ТЗ!$H$21</f>
        <v>0</v>
      </c>
      <c r="Y5" s="319">
        <f>ТЗ!$H$22</f>
        <v>0</v>
      </c>
      <c r="Z5" s="319">
        <f>ТЗ!$H$23</f>
        <v>0</v>
      </c>
      <c r="AA5" s="319">
        <f>ТЗ!$H$24</f>
        <v>0</v>
      </c>
      <c r="AB5" s="319">
        <f>ТЗ!$H$25</f>
        <v>0</v>
      </c>
      <c r="AC5" s="319">
        <f>ТЗ!$H$26</f>
        <v>0</v>
      </c>
      <c r="AD5" s="318">
        <f>ТЗ!$I$12</f>
        <v>0</v>
      </c>
      <c r="AE5" s="318">
        <f>ТЗ!$I$13</f>
        <v>0</v>
      </c>
      <c r="AF5" s="318">
        <f>ТЗ!$I$14</f>
        <v>0</v>
      </c>
      <c r="AG5" s="318">
        <f>ТЗ!$I$15</f>
        <v>0</v>
      </c>
      <c r="AH5" s="318">
        <f>ТЗ!$I$16</f>
        <v>0</v>
      </c>
      <c r="AI5" s="318">
        <f>ТЗ!$I$17</f>
        <v>0</v>
      </c>
      <c r="AJ5" s="318">
        <f>ТЗ!$I$18</f>
        <v>0</v>
      </c>
      <c r="AK5" s="318">
        <f>ТЗ!$I$19</f>
        <v>0</v>
      </c>
      <c r="AL5" s="318">
        <f>ТЗ!$I$20</f>
        <v>0</v>
      </c>
      <c r="AM5" s="318">
        <f>ТЗ!$I$21</f>
        <v>0</v>
      </c>
      <c r="AN5" s="318">
        <f>ТЗ!$I$22</f>
        <v>0</v>
      </c>
      <c r="AO5" s="318">
        <f>ТЗ!$I$23</f>
        <v>0</v>
      </c>
      <c r="AP5" s="318">
        <f>ТЗ!$I$24</f>
        <v>0</v>
      </c>
      <c r="AQ5" s="318">
        <f>ТЗ!$I$25</f>
        <v>0</v>
      </c>
      <c r="AR5" s="318">
        <f>ТЗ!$I$26</f>
        <v>0</v>
      </c>
      <c r="AS5" s="318">
        <f>ТЗ!E47</f>
        <v>0</v>
      </c>
      <c r="AT5" s="318">
        <f>ТЗ!F47</f>
        <v>0</v>
      </c>
      <c r="AU5" s="318">
        <f>ТЗ!G47</f>
        <v>0</v>
      </c>
      <c r="AW5" s="329">
        <f>ТЗ!W47</f>
        <v>0</v>
      </c>
      <c r="AX5" s="318">
        <f>ТЗ!D47</f>
        <v>0</v>
      </c>
    </row>
    <row r="6" spans="1:50" ht="15.75" x14ac:dyDescent="0.25">
      <c r="B6" s="318">
        <f>ТЗ!$P$3</f>
        <v>0</v>
      </c>
      <c r="C6" s="320" t="str">
        <f>ТЗ!$P$7</f>
        <v>Москва, Миклухо-Макфлая, 25</v>
      </c>
      <c r="D6" s="320">
        <f>ТЗ!$S$3</f>
        <v>43496</v>
      </c>
      <c r="F6" s="318">
        <f>ТЗ!$F$9</f>
        <v>0</v>
      </c>
      <c r="G6" s="321" t="str">
        <f>ТЗ!$E$3</f>
        <v>РА "Вывески и печать"</v>
      </c>
      <c r="H6" s="318">
        <f>ТЗ!$U$4</f>
        <v>29760</v>
      </c>
      <c r="I6" s="318">
        <f>ТЗ!$P$5</f>
        <v>0</v>
      </c>
      <c r="J6" s="318">
        <f>ТЗ!$S$6</f>
        <v>0</v>
      </c>
      <c r="K6" s="318">
        <f>ТЗ!$P$6</f>
        <v>0</v>
      </c>
      <c r="L6" s="318">
        <f>ТЗ!$S$5</f>
        <v>0</v>
      </c>
      <c r="M6" s="318">
        <f>ТЗ!$P$4</f>
        <v>0</v>
      </c>
      <c r="N6" s="318">
        <f>ТЗ!$S$4</f>
        <v>0</v>
      </c>
      <c r="O6" s="319">
        <f>ТЗ!$H$12</f>
        <v>0</v>
      </c>
      <c r="P6" s="319">
        <f>ТЗ!$H$13</f>
        <v>0</v>
      </c>
      <c r="Q6" s="319">
        <f>ТЗ!$H$14</f>
        <v>0</v>
      </c>
      <c r="R6" s="319">
        <f>ТЗ!$H$15</f>
        <v>0</v>
      </c>
      <c r="S6" s="319">
        <f>ТЗ!$H$16</f>
        <v>0</v>
      </c>
      <c r="T6" s="319">
        <f>ТЗ!$H$17</f>
        <v>0</v>
      </c>
      <c r="U6" s="319">
        <f>ТЗ!$H$18</f>
        <v>0</v>
      </c>
      <c r="V6" s="319">
        <f>ТЗ!$H$19</f>
        <v>0</v>
      </c>
      <c r="W6" s="319">
        <f>ТЗ!$H$20</f>
        <v>0</v>
      </c>
      <c r="X6" s="319">
        <f>ТЗ!$H$21</f>
        <v>0</v>
      </c>
      <c r="Y6" s="319">
        <f>ТЗ!$H$22</f>
        <v>0</v>
      </c>
      <c r="Z6" s="319">
        <f>ТЗ!$H$23</f>
        <v>0</v>
      </c>
      <c r="AA6" s="319">
        <f>ТЗ!$H$24</f>
        <v>0</v>
      </c>
      <c r="AB6" s="319">
        <f>ТЗ!$H$25</f>
        <v>0</v>
      </c>
      <c r="AC6" s="319">
        <f>ТЗ!$H$26</f>
        <v>0</v>
      </c>
      <c r="AD6" s="318">
        <f>ТЗ!$I$12</f>
        <v>0</v>
      </c>
      <c r="AE6" s="318">
        <f>ТЗ!$I$13</f>
        <v>0</v>
      </c>
      <c r="AF6" s="318">
        <f>ТЗ!$I$14</f>
        <v>0</v>
      </c>
      <c r="AG6" s="318">
        <f>ТЗ!$I$15</f>
        <v>0</v>
      </c>
      <c r="AH6" s="318">
        <f>ТЗ!$I$16</f>
        <v>0</v>
      </c>
      <c r="AI6" s="318">
        <f>ТЗ!$I$17</f>
        <v>0</v>
      </c>
      <c r="AJ6" s="318">
        <f>ТЗ!$I$18</f>
        <v>0</v>
      </c>
      <c r="AK6" s="318">
        <f>ТЗ!$I$19</f>
        <v>0</v>
      </c>
      <c r="AL6" s="318">
        <f>ТЗ!$I$20</f>
        <v>0</v>
      </c>
      <c r="AM6" s="318">
        <f>ТЗ!$I$21</f>
        <v>0</v>
      </c>
      <c r="AN6" s="318">
        <f>ТЗ!$I$22</f>
        <v>0</v>
      </c>
      <c r="AO6" s="318">
        <f>ТЗ!$I$23</f>
        <v>0</v>
      </c>
      <c r="AP6" s="318">
        <f>ТЗ!$I$24</f>
        <v>0</v>
      </c>
      <c r="AQ6" s="318">
        <f>ТЗ!$I$25</f>
        <v>0</v>
      </c>
      <c r="AR6" s="318">
        <f>ТЗ!$I$26</f>
        <v>0</v>
      </c>
      <c r="AS6" s="318">
        <f>ТЗ!E51</f>
        <v>0</v>
      </c>
      <c r="AT6" s="318">
        <f>ТЗ!F51</f>
        <v>0</v>
      </c>
      <c r="AU6" s="318">
        <f>ТЗ!G51</f>
        <v>0</v>
      </c>
      <c r="AW6" s="329">
        <f>ТЗ!W51</f>
        <v>0</v>
      </c>
      <c r="AX6" s="318">
        <f>ТЗ!D51</f>
        <v>0</v>
      </c>
    </row>
    <row r="7" spans="1:50" ht="15.75" x14ac:dyDescent="0.25">
      <c r="B7" s="318">
        <f>ТЗ!$P$3</f>
        <v>0</v>
      </c>
      <c r="C7" s="320" t="str">
        <f>ТЗ!$P$7</f>
        <v>Москва, Миклухо-Макфлая, 25</v>
      </c>
      <c r="D7" s="320">
        <f>ТЗ!$S$3</f>
        <v>43496</v>
      </c>
      <c r="F7" s="318">
        <f>ТЗ!$F$9</f>
        <v>0</v>
      </c>
      <c r="G7" s="321" t="str">
        <f>ТЗ!$E$3</f>
        <v>РА "Вывески и печать"</v>
      </c>
      <c r="H7" s="318">
        <f>ТЗ!$U$4</f>
        <v>29760</v>
      </c>
      <c r="I7" s="318">
        <f>ТЗ!$P$5</f>
        <v>0</v>
      </c>
      <c r="J7" s="318">
        <f>ТЗ!$S$6</f>
        <v>0</v>
      </c>
      <c r="K7" s="318">
        <f>ТЗ!$P$6</f>
        <v>0</v>
      </c>
      <c r="L7" s="318">
        <f>ТЗ!$S$5</f>
        <v>0</v>
      </c>
      <c r="M7" s="318">
        <f>ТЗ!$P$4</f>
        <v>0</v>
      </c>
      <c r="N7" s="318">
        <f>ТЗ!$S$4</f>
        <v>0</v>
      </c>
      <c r="O7" s="319">
        <f>ТЗ!$H$12</f>
        <v>0</v>
      </c>
      <c r="P7" s="319">
        <f>ТЗ!$H$13</f>
        <v>0</v>
      </c>
      <c r="Q7" s="319">
        <f>ТЗ!$H$14</f>
        <v>0</v>
      </c>
      <c r="R7" s="319">
        <f>ТЗ!$H$15</f>
        <v>0</v>
      </c>
      <c r="S7" s="319">
        <f>ТЗ!$H$16</f>
        <v>0</v>
      </c>
      <c r="T7" s="319">
        <f>ТЗ!$H$17</f>
        <v>0</v>
      </c>
      <c r="U7" s="319">
        <f>ТЗ!$H$18</f>
        <v>0</v>
      </c>
      <c r="V7" s="319">
        <f>ТЗ!$H$19</f>
        <v>0</v>
      </c>
      <c r="W7" s="319">
        <f>ТЗ!$H$20</f>
        <v>0</v>
      </c>
      <c r="X7" s="319">
        <f>ТЗ!$H$21</f>
        <v>0</v>
      </c>
      <c r="Y7" s="319">
        <f>ТЗ!$H$22</f>
        <v>0</v>
      </c>
      <c r="Z7" s="319">
        <f>ТЗ!$H$23</f>
        <v>0</v>
      </c>
      <c r="AA7" s="319">
        <f>ТЗ!$H$24</f>
        <v>0</v>
      </c>
      <c r="AB7" s="319">
        <f>ТЗ!$H$25</f>
        <v>0</v>
      </c>
      <c r="AC7" s="319">
        <f>ТЗ!$H$26</f>
        <v>0</v>
      </c>
      <c r="AD7" s="318">
        <f>ТЗ!$I$12</f>
        <v>0</v>
      </c>
      <c r="AE7" s="318">
        <f>ТЗ!$I$13</f>
        <v>0</v>
      </c>
      <c r="AF7" s="318">
        <f>ТЗ!$I$14</f>
        <v>0</v>
      </c>
      <c r="AG7" s="318">
        <f>ТЗ!$I$15</f>
        <v>0</v>
      </c>
      <c r="AH7" s="318">
        <f>ТЗ!$I$16</f>
        <v>0</v>
      </c>
      <c r="AI7" s="318">
        <f>ТЗ!$I$17</f>
        <v>0</v>
      </c>
      <c r="AJ7" s="318">
        <f>ТЗ!$I$18</f>
        <v>0</v>
      </c>
      <c r="AK7" s="318">
        <f>ТЗ!$I$19</f>
        <v>0</v>
      </c>
      <c r="AL7" s="318">
        <f>ТЗ!$I$20</f>
        <v>0</v>
      </c>
      <c r="AM7" s="318">
        <f>ТЗ!$I$21</f>
        <v>0</v>
      </c>
      <c r="AN7" s="318">
        <f>ТЗ!$I$22</f>
        <v>0</v>
      </c>
      <c r="AO7" s="318">
        <f>ТЗ!$I$23</f>
        <v>0</v>
      </c>
      <c r="AP7" s="318">
        <f>ТЗ!$I$24</f>
        <v>0</v>
      </c>
      <c r="AQ7" s="318">
        <f>ТЗ!$I$25</f>
        <v>0</v>
      </c>
      <c r="AR7" s="318">
        <f>ТЗ!$I$26</f>
        <v>0</v>
      </c>
      <c r="AS7" s="318">
        <f>ТЗ!E56</f>
        <v>2</v>
      </c>
      <c r="AT7" s="318">
        <f>ТЗ!F56</f>
        <v>1000</v>
      </c>
      <c r="AU7" s="318">
        <f>ТЗ!G56</f>
        <v>500</v>
      </c>
      <c r="AW7" s="329">
        <f>ТЗ!W55</f>
        <v>0</v>
      </c>
      <c r="AX7" s="318" t="str">
        <f>ТЗ!D56</f>
        <v>Плакат</v>
      </c>
    </row>
    <row r="8" spans="1:50" ht="15.75" x14ac:dyDescent="0.25">
      <c r="B8" s="318">
        <f>ТЗ!$P$3</f>
        <v>0</v>
      </c>
      <c r="C8" s="320" t="str">
        <f>ТЗ!$P$7</f>
        <v>Москва, Миклухо-Макфлая, 25</v>
      </c>
      <c r="D8" s="320">
        <f>ТЗ!$S$3</f>
        <v>43496</v>
      </c>
      <c r="F8" s="318">
        <f>ТЗ!$F$9</f>
        <v>0</v>
      </c>
      <c r="G8" s="321" t="str">
        <f>ТЗ!$E$3</f>
        <v>РА "Вывески и печать"</v>
      </c>
      <c r="H8" s="318">
        <f>ТЗ!$U$4</f>
        <v>29760</v>
      </c>
      <c r="I8" s="318">
        <f>ТЗ!$P$5</f>
        <v>0</v>
      </c>
      <c r="J8" s="318">
        <f>ТЗ!$S$6</f>
        <v>0</v>
      </c>
      <c r="K8" s="318">
        <f>ТЗ!$P$6</f>
        <v>0</v>
      </c>
      <c r="L8" s="318">
        <f>ТЗ!$S$5</f>
        <v>0</v>
      </c>
      <c r="M8" s="318">
        <f>ТЗ!$P$4</f>
        <v>0</v>
      </c>
      <c r="N8" s="318">
        <f>ТЗ!$S$4</f>
        <v>0</v>
      </c>
      <c r="O8" s="319">
        <f>ТЗ!$H$12</f>
        <v>0</v>
      </c>
      <c r="P8" s="319">
        <f>ТЗ!$H$13</f>
        <v>0</v>
      </c>
      <c r="Q8" s="319">
        <f>ТЗ!$H$14</f>
        <v>0</v>
      </c>
      <c r="R8" s="319">
        <f>ТЗ!$H$15</f>
        <v>0</v>
      </c>
      <c r="S8" s="319">
        <f>ТЗ!$H$16</f>
        <v>0</v>
      </c>
      <c r="T8" s="319">
        <f>ТЗ!$H$17</f>
        <v>0</v>
      </c>
      <c r="U8" s="319">
        <f>ТЗ!$H$18</f>
        <v>0</v>
      </c>
      <c r="V8" s="319">
        <f>ТЗ!$H$19</f>
        <v>0</v>
      </c>
      <c r="W8" s="319">
        <f>ТЗ!$H$20</f>
        <v>0</v>
      </c>
      <c r="X8" s="319">
        <f>ТЗ!$H$21</f>
        <v>0</v>
      </c>
      <c r="Y8" s="319">
        <f>ТЗ!$H$22</f>
        <v>0</v>
      </c>
      <c r="Z8" s="319">
        <f>ТЗ!$H$23</f>
        <v>0</v>
      </c>
      <c r="AA8" s="319">
        <f>ТЗ!$H$24</f>
        <v>0</v>
      </c>
      <c r="AB8" s="319">
        <f>ТЗ!$H$25</f>
        <v>0</v>
      </c>
      <c r="AC8" s="319">
        <f>ТЗ!$H$26</f>
        <v>0</v>
      </c>
      <c r="AD8" s="318">
        <f>ТЗ!$I$12</f>
        <v>0</v>
      </c>
      <c r="AE8" s="318">
        <f>ТЗ!$I$13</f>
        <v>0</v>
      </c>
      <c r="AF8" s="318">
        <f>ТЗ!$I$14</f>
        <v>0</v>
      </c>
      <c r="AG8" s="318">
        <f>ТЗ!$I$15</f>
        <v>0</v>
      </c>
      <c r="AH8" s="318">
        <f>ТЗ!$I$16</f>
        <v>0</v>
      </c>
      <c r="AI8" s="318">
        <f>ТЗ!$I$17</f>
        <v>0</v>
      </c>
      <c r="AJ8" s="318">
        <f>ТЗ!$I$18</f>
        <v>0</v>
      </c>
      <c r="AK8" s="318">
        <f>ТЗ!$I$19</f>
        <v>0</v>
      </c>
      <c r="AL8" s="318">
        <f>ТЗ!$I$20</f>
        <v>0</v>
      </c>
      <c r="AM8" s="318">
        <f>ТЗ!$I$21</f>
        <v>0</v>
      </c>
      <c r="AN8" s="318">
        <f>ТЗ!$I$22</f>
        <v>0</v>
      </c>
      <c r="AO8" s="318">
        <f>ТЗ!$I$23</f>
        <v>0</v>
      </c>
      <c r="AP8" s="318">
        <f>ТЗ!$I$24</f>
        <v>0</v>
      </c>
      <c r="AQ8" s="318">
        <f>ТЗ!$I$25</f>
        <v>0</v>
      </c>
      <c r="AR8" s="318">
        <f>ТЗ!$I$26</f>
        <v>0</v>
      </c>
      <c r="AS8" s="318">
        <f>ТЗ!E60</f>
        <v>2</v>
      </c>
      <c r="AT8" s="318">
        <f>ТЗ!F60</f>
        <v>600</v>
      </c>
      <c r="AU8" s="318">
        <f>ТЗ!G60</f>
        <v>800</v>
      </c>
      <c r="AW8" s="329">
        <f>ТЗ!W59</f>
        <v>0</v>
      </c>
      <c r="AX8" s="318" t="str">
        <f>ТЗ!D60</f>
        <v>Беклит</v>
      </c>
    </row>
    <row r="9" spans="1:50" ht="15.75" x14ac:dyDescent="0.25">
      <c r="B9" s="318">
        <f>ТЗ!$P$3</f>
        <v>0</v>
      </c>
      <c r="C9" s="320" t="str">
        <f>ТЗ!$P$7</f>
        <v>Москва, Миклухо-Макфлая, 25</v>
      </c>
      <c r="D9" s="320">
        <f>ТЗ!$S$3</f>
        <v>43496</v>
      </c>
      <c r="F9" s="318">
        <f>ТЗ!$F$9</f>
        <v>0</v>
      </c>
      <c r="G9" s="321" t="str">
        <f>ТЗ!$E$3</f>
        <v>РА "Вывески и печать"</v>
      </c>
      <c r="H9" s="318">
        <f>ТЗ!$U$4</f>
        <v>29760</v>
      </c>
      <c r="I9" s="318">
        <f>ТЗ!$P$5</f>
        <v>0</v>
      </c>
      <c r="J9" s="318">
        <f>ТЗ!$S$6</f>
        <v>0</v>
      </c>
      <c r="K9" s="318">
        <f>ТЗ!$P$6</f>
        <v>0</v>
      </c>
      <c r="L9" s="318">
        <f>ТЗ!$S$5</f>
        <v>0</v>
      </c>
      <c r="M9" s="318">
        <f>ТЗ!$P$4</f>
        <v>0</v>
      </c>
      <c r="N9" s="318">
        <f>ТЗ!$S$4</f>
        <v>0</v>
      </c>
      <c r="O9" s="319">
        <f>ТЗ!$H$12</f>
        <v>0</v>
      </c>
      <c r="P9" s="319">
        <f>ТЗ!$H$13</f>
        <v>0</v>
      </c>
      <c r="Q9" s="319">
        <f>ТЗ!$H$14</f>
        <v>0</v>
      </c>
      <c r="R9" s="319">
        <f>ТЗ!$H$15</f>
        <v>0</v>
      </c>
      <c r="S9" s="319">
        <f>ТЗ!$H$16</f>
        <v>0</v>
      </c>
      <c r="T9" s="319">
        <f>ТЗ!$H$17</f>
        <v>0</v>
      </c>
      <c r="U9" s="319">
        <f>ТЗ!$H$18</f>
        <v>0</v>
      </c>
      <c r="V9" s="319">
        <f>ТЗ!$H$19</f>
        <v>0</v>
      </c>
      <c r="W9" s="319">
        <f>ТЗ!$H$20</f>
        <v>0</v>
      </c>
      <c r="X9" s="319">
        <f>ТЗ!$H$21</f>
        <v>0</v>
      </c>
      <c r="Y9" s="319">
        <f>ТЗ!$H$22</f>
        <v>0</v>
      </c>
      <c r="Z9" s="319">
        <f>ТЗ!$H$23</f>
        <v>0</v>
      </c>
      <c r="AA9" s="319">
        <f>ТЗ!$H$24</f>
        <v>0</v>
      </c>
      <c r="AB9" s="319">
        <f>ТЗ!$H$25</f>
        <v>0</v>
      </c>
      <c r="AC9" s="319">
        <f>ТЗ!$H$26</f>
        <v>0</v>
      </c>
      <c r="AD9" s="318">
        <f>ТЗ!$I$12</f>
        <v>0</v>
      </c>
      <c r="AE9" s="318">
        <f>ТЗ!$I$13</f>
        <v>0</v>
      </c>
      <c r="AF9" s="318">
        <f>ТЗ!$I$14</f>
        <v>0</v>
      </c>
      <c r="AG9" s="318">
        <f>ТЗ!$I$15</f>
        <v>0</v>
      </c>
      <c r="AH9" s="318">
        <f>ТЗ!$I$16</f>
        <v>0</v>
      </c>
      <c r="AI9" s="318">
        <f>ТЗ!$I$17</f>
        <v>0</v>
      </c>
      <c r="AJ9" s="318">
        <f>ТЗ!$I$18</f>
        <v>0</v>
      </c>
      <c r="AK9" s="318">
        <f>ТЗ!$I$19</f>
        <v>0</v>
      </c>
      <c r="AL9" s="318">
        <f>ТЗ!$I$20</f>
        <v>0</v>
      </c>
      <c r="AM9" s="318">
        <f>ТЗ!$I$21</f>
        <v>0</v>
      </c>
      <c r="AN9" s="318">
        <f>ТЗ!$I$22</f>
        <v>0</v>
      </c>
      <c r="AO9" s="318">
        <f>ТЗ!$I$23</f>
        <v>0</v>
      </c>
      <c r="AP9" s="318">
        <f>ТЗ!$I$24</f>
        <v>0</v>
      </c>
      <c r="AQ9" s="318">
        <f>ТЗ!$I$25</f>
        <v>0</v>
      </c>
      <c r="AR9" s="318">
        <f>ТЗ!$I$26</f>
        <v>0</v>
      </c>
      <c r="AS9" s="318">
        <f>ТЗ!E64</f>
        <v>0</v>
      </c>
      <c r="AT9" s="318">
        <f>ТЗ!F64</f>
        <v>0</v>
      </c>
      <c r="AU9" s="318">
        <f>ТЗ!G64</f>
        <v>0</v>
      </c>
      <c r="AW9" s="329">
        <f>ТЗ!W63</f>
        <v>0</v>
      </c>
      <c r="AX9" s="318">
        <f>ТЗ!D64</f>
        <v>0</v>
      </c>
    </row>
    <row r="10" spans="1:50" ht="15.75" x14ac:dyDescent="0.25">
      <c r="B10" s="318">
        <f>ТЗ!$P$3</f>
        <v>0</v>
      </c>
      <c r="C10" s="320" t="str">
        <f>ТЗ!$P$7</f>
        <v>Москва, Миклухо-Макфлая, 25</v>
      </c>
      <c r="D10" s="320">
        <f>ТЗ!$S$3</f>
        <v>43496</v>
      </c>
      <c r="F10" s="318">
        <f>ТЗ!$F$9</f>
        <v>0</v>
      </c>
      <c r="G10" s="321" t="str">
        <f>ТЗ!$E$3</f>
        <v>РА "Вывески и печать"</v>
      </c>
      <c r="H10" s="318">
        <f>ТЗ!$U$4</f>
        <v>29760</v>
      </c>
      <c r="I10" s="318">
        <f>ТЗ!$P$5</f>
        <v>0</v>
      </c>
      <c r="J10" s="318">
        <f>ТЗ!$S$6</f>
        <v>0</v>
      </c>
      <c r="K10" s="318">
        <f>ТЗ!$P$6</f>
        <v>0</v>
      </c>
      <c r="L10" s="318">
        <f>ТЗ!$S$5</f>
        <v>0</v>
      </c>
      <c r="M10" s="318">
        <f>ТЗ!$P$4</f>
        <v>0</v>
      </c>
      <c r="N10" s="318">
        <f>ТЗ!$S$4</f>
        <v>0</v>
      </c>
      <c r="O10" s="319">
        <f>ТЗ!$H$12</f>
        <v>0</v>
      </c>
      <c r="P10" s="319">
        <f>ТЗ!$H$13</f>
        <v>0</v>
      </c>
      <c r="Q10" s="319">
        <f>ТЗ!$H$14</f>
        <v>0</v>
      </c>
      <c r="R10" s="319">
        <f>ТЗ!$H$15</f>
        <v>0</v>
      </c>
      <c r="S10" s="319">
        <f>ТЗ!$H$16</f>
        <v>0</v>
      </c>
      <c r="T10" s="319">
        <f>ТЗ!$H$17</f>
        <v>0</v>
      </c>
      <c r="U10" s="319">
        <f>ТЗ!$H$18</f>
        <v>0</v>
      </c>
      <c r="V10" s="319">
        <f>ТЗ!$H$19</f>
        <v>0</v>
      </c>
      <c r="W10" s="319">
        <f>ТЗ!$H$20</f>
        <v>0</v>
      </c>
      <c r="X10" s="319">
        <f>ТЗ!$H$21</f>
        <v>0</v>
      </c>
      <c r="Y10" s="319">
        <f>ТЗ!$H$22</f>
        <v>0</v>
      </c>
      <c r="Z10" s="319">
        <f>ТЗ!$H$23</f>
        <v>0</v>
      </c>
      <c r="AA10" s="319">
        <f>ТЗ!$H$24</f>
        <v>0</v>
      </c>
      <c r="AB10" s="319">
        <f>ТЗ!$H$25</f>
        <v>0</v>
      </c>
      <c r="AC10" s="319">
        <f>ТЗ!$H$26</f>
        <v>0</v>
      </c>
      <c r="AD10" s="318">
        <f>ТЗ!$I$12</f>
        <v>0</v>
      </c>
      <c r="AE10" s="318">
        <f>ТЗ!$I$13</f>
        <v>0</v>
      </c>
      <c r="AF10" s="318">
        <f>ТЗ!$I$14</f>
        <v>0</v>
      </c>
      <c r="AG10" s="318">
        <f>ТЗ!$I$15</f>
        <v>0</v>
      </c>
      <c r="AH10" s="318">
        <f>ТЗ!$I$16</f>
        <v>0</v>
      </c>
      <c r="AI10" s="318">
        <f>ТЗ!$I$17</f>
        <v>0</v>
      </c>
      <c r="AJ10" s="318">
        <f>ТЗ!$I$18</f>
        <v>0</v>
      </c>
      <c r="AK10" s="318">
        <f>ТЗ!$I$19</f>
        <v>0</v>
      </c>
      <c r="AL10" s="318">
        <f>ТЗ!$I$20</f>
        <v>0</v>
      </c>
      <c r="AM10" s="318">
        <f>ТЗ!$I$21</f>
        <v>0</v>
      </c>
      <c r="AN10" s="318">
        <f>ТЗ!$I$22</f>
        <v>0</v>
      </c>
      <c r="AO10" s="318">
        <f>ТЗ!$I$23</f>
        <v>0</v>
      </c>
      <c r="AP10" s="318">
        <f>ТЗ!$I$24</f>
        <v>0</v>
      </c>
      <c r="AQ10" s="318">
        <f>ТЗ!$I$25</f>
        <v>0</v>
      </c>
      <c r="AR10" s="318">
        <f>ТЗ!$I$26</f>
        <v>0</v>
      </c>
      <c r="AS10" s="318">
        <f>ТЗ!E68</f>
        <v>0</v>
      </c>
      <c r="AT10" s="318">
        <f>ТЗ!F68</f>
        <v>0</v>
      </c>
      <c r="AU10" s="318">
        <f>ТЗ!G68</f>
        <v>0</v>
      </c>
      <c r="AW10" s="329">
        <f>ТЗ!W67</f>
        <v>0</v>
      </c>
      <c r="AX10" s="318">
        <f>ТЗ!D68</f>
        <v>0</v>
      </c>
    </row>
    <row r="11" spans="1:50" ht="15.75" x14ac:dyDescent="0.25">
      <c r="B11" s="318">
        <f>ТЗ!$P$3</f>
        <v>0</v>
      </c>
      <c r="C11" s="320" t="str">
        <f>ТЗ!$P$7</f>
        <v>Москва, Миклухо-Макфлая, 25</v>
      </c>
      <c r="D11" s="320">
        <f>ТЗ!$S$3</f>
        <v>43496</v>
      </c>
      <c r="F11" s="318">
        <f>ТЗ!$F$9</f>
        <v>0</v>
      </c>
      <c r="G11" s="321" t="str">
        <f>ТЗ!$E$3</f>
        <v>РА "Вывески и печать"</v>
      </c>
      <c r="H11" s="318">
        <f>ТЗ!$U$4</f>
        <v>29760</v>
      </c>
      <c r="I11" s="318">
        <f>ТЗ!$P$5</f>
        <v>0</v>
      </c>
      <c r="J11" s="318">
        <f>ТЗ!$S$6</f>
        <v>0</v>
      </c>
      <c r="K11" s="318">
        <f>ТЗ!$P$6</f>
        <v>0</v>
      </c>
      <c r="L11" s="318">
        <f>ТЗ!$S$5</f>
        <v>0</v>
      </c>
      <c r="M11" s="318">
        <f>ТЗ!$P$4</f>
        <v>0</v>
      </c>
      <c r="N11" s="318">
        <f>ТЗ!$S$4</f>
        <v>0</v>
      </c>
      <c r="O11" s="319">
        <f>ТЗ!$H$12</f>
        <v>0</v>
      </c>
      <c r="P11" s="319">
        <f>ТЗ!$H$13</f>
        <v>0</v>
      </c>
      <c r="Q11" s="319">
        <f>ТЗ!$H$14</f>
        <v>0</v>
      </c>
      <c r="R11" s="319">
        <f>ТЗ!$H$15</f>
        <v>0</v>
      </c>
      <c r="S11" s="319">
        <f>ТЗ!$H$16</f>
        <v>0</v>
      </c>
      <c r="T11" s="319">
        <f>ТЗ!$H$17</f>
        <v>0</v>
      </c>
      <c r="U11" s="319">
        <f>ТЗ!$H$18</f>
        <v>0</v>
      </c>
      <c r="V11" s="319">
        <f>ТЗ!$H$19</f>
        <v>0</v>
      </c>
      <c r="W11" s="319">
        <f>ТЗ!$H$20</f>
        <v>0</v>
      </c>
      <c r="X11" s="319">
        <f>ТЗ!$H$21</f>
        <v>0</v>
      </c>
      <c r="Y11" s="319">
        <f>ТЗ!$H$22</f>
        <v>0</v>
      </c>
      <c r="Z11" s="319">
        <f>ТЗ!$H$23</f>
        <v>0</v>
      </c>
      <c r="AA11" s="319">
        <f>ТЗ!$H$24</f>
        <v>0</v>
      </c>
      <c r="AB11" s="319">
        <f>ТЗ!$H$25</f>
        <v>0</v>
      </c>
      <c r="AC11" s="319">
        <f>ТЗ!$H$26</f>
        <v>0</v>
      </c>
      <c r="AD11" s="318">
        <f>ТЗ!$I$12</f>
        <v>0</v>
      </c>
      <c r="AE11" s="318">
        <f>ТЗ!$I$13</f>
        <v>0</v>
      </c>
      <c r="AF11" s="318">
        <f>ТЗ!$I$14</f>
        <v>0</v>
      </c>
      <c r="AG11" s="318">
        <f>ТЗ!$I$15</f>
        <v>0</v>
      </c>
      <c r="AH11" s="318">
        <f>ТЗ!$I$16</f>
        <v>0</v>
      </c>
      <c r="AI11" s="318">
        <f>ТЗ!$I$17</f>
        <v>0</v>
      </c>
      <c r="AJ11" s="318">
        <f>ТЗ!$I$18</f>
        <v>0</v>
      </c>
      <c r="AK11" s="318">
        <f>ТЗ!$I$19</f>
        <v>0</v>
      </c>
      <c r="AL11" s="318">
        <f>ТЗ!$I$20</f>
        <v>0</v>
      </c>
      <c r="AM11" s="318">
        <f>ТЗ!$I$21</f>
        <v>0</v>
      </c>
      <c r="AN11" s="318">
        <f>ТЗ!$I$22</f>
        <v>0</v>
      </c>
      <c r="AO11" s="318">
        <f>ТЗ!$I$23</f>
        <v>0</v>
      </c>
      <c r="AP11" s="318">
        <f>ТЗ!$I$24</f>
        <v>0</v>
      </c>
      <c r="AQ11" s="318">
        <f>ТЗ!$I$25</f>
        <v>0</v>
      </c>
      <c r="AR11" s="318">
        <f>ТЗ!$I$26</f>
        <v>0</v>
      </c>
      <c r="AS11" s="318">
        <f>ТЗ!E72</f>
        <v>0</v>
      </c>
      <c r="AT11" s="318">
        <f>ТЗ!F72</f>
        <v>0</v>
      </c>
      <c r="AU11" s="318">
        <f>ТЗ!G72</f>
        <v>0</v>
      </c>
      <c r="AW11" s="329">
        <f>ТЗ!W71</f>
        <v>0</v>
      </c>
      <c r="AX11" s="318">
        <f>ТЗ!D72</f>
        <v>0</v>
      </c>
    </row>
    <row r="12" spans="1:50" ht="15.75" x14ac:dyDescent="0.25">
      <c r="C12" s="320"/>
      <c r="D12" s="320"/>
      <c r="G12" s="321"/>
      <c r="O12" s="319"/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</row>
    <row r="13" spans="1:50" ht="15.75" x14ac:dyDescent="0.25">
      <c r="C13" s="320"/>
      <c r="D13" s="320"/>
      <c r="G13" s="321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</row>
    <row r="14" spans="1:50" ht="15.75" x14ac:dyDescent="0.25">
      <c r="C14" s="320"/>
      <c r="D14" s="320"/>
      <c r="G14" s="321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</row>
    <row r="15" spans="1:50" ht="15.75" x14ac:dyDescent="0.25">
      <c r="C15" s="320"/>
      <c r="D15" s="320"/>
      <c r="G15" s="321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</row>
    <row r="16" spans="1:50" ht="15.75" x14ac:dyDescent="0.25">
      <c r="C16" s="320"/>
      <c r="D16" s="320"/>
      <c r="G16" s="321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</row>
    <row r="17" spans="3:29" ht="15.75" x14ac:dyDescent="0.25">
      <c r="C17" s="320"/>
      <c r="D17" s="320"/>
      <c r="G17" s="321"/>
      <c r="O17" s="319"/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</row>
    <row r="18" spans="3:29" ht="15.75" x14ac:dyDescent="0.25">
      <c r="C18" s="320"/>
      <c r="D18" s="320"/>
      <c r="G18" s="321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19"/>
      <c r="AA18" s="319"/>
      <c r="AB18" s="319"/>
      <c r="AC18" s="319"/>
    </row>
    <row r="19" spans="3:29" ht="15.75" x14ac:dyDescent="0.25">
      <c r="C19" s="320"/>
      <c r="D19" s="320"/>
      <c r="G19" s="321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19"/>
    </row>
    <row r="20" spans="3:29" ht="15.75" x14ac:dyDescent="0.25">
      <c r="C20" s="320"/>
      <c r="D20" s="320"/>
      <c r="G20" s="321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</row>
    <row r="21" spans="3:29" ht="15.75" x14ac:dyDescent="0.25">
      <c r="C21" s="320"/>
      <c r="D21" s="320"/>
      <c r="G21" s="321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</row>
    <row r="22" spans="3:29" ht="15.75" x14ac:dyDescent="0.25">
      <c r="C22" s="320"/>
      <c r="D22" s="320"/>
      <c r="G22" s="321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</row>
    <row r="23" spans="3:29" ht="15.75" x14ac:dyDescent="0.25">
      <c r="C23" s="320"/>
      <c r="D23" s="320"/>
      <c r="G23" s="321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6"/>
  <sheetViews>
    <sheetView topLeftCell="D1" workbookViewId="0">
      <selection activeCell="D36" sqref="D36"/>
    </sheetView>
  </sheetViews>
  <sheetFormatPr defaultRowHeight="15" x14ac:dyDescent="0.25"/>
  <cols>
    <col min="1" max="1" width="31" style="111" hidden="1" customWidth="1"/>
    <col min="2" max="2" width="11.140625" style="111" hidden="1" customWidth="1"/>
    <col min="3" max="3" width="56.5703125" style="111" hidden="1" customWidth="1"/>
    <col min="4" max="4" width="50" style="111" customWidth="1"/>
    <col min="5" max="5" width="16.85546875" style="111" bestFit="1" customWidth="1"/>
    <col min="6" max="6" width="15.85546875" style="111" customWidth="1"/>
    <col min="7" max="16384" width="9.140625" style="111"/>
  </cols>
  <sheetData>
    <row r="2" spans="1:3" x14ac:dyDescent="0.25">
      <c r="A2" s="112" t="s">
        <v>220</v>
      </c>
      <c r="C2" s="112" t="s">
        <v>265</v>
      </c>
    </row>
    <row r="3" spans="1:3" x14ac:dyDescent="0.25">
      <c r="A3" s="111" t="s">
        <v>221</v>
      </c>
      <c r="C3" s="111" t="s">
        <v>266</v>
      </c>
    </row>
    <row r="4" spans="1:3" x14ac:dyDescent="0.25">
      <c r="A4" s="111" t="s">
        <v>222</v>
      </c>
      <c r="C4" s="111" t="s">
        <v>271</v>
      </c>
    </row>
    <row r="5" spans="1:3" x14ac:dyDescent="0.25">
      <c r="A5" s="111" t="s">
        <v>223</v>
      </c>
      <c r="C5" s="111" t="s">
        <v>267</v>
      </c>
    </row>
    <row r="6" spans="1:3" x14ac:dyDescent="0.25">
      <c r="C6" s="111" t="s">
        <v>272</v>
      </c>
    </row>
    <row r="7" spans="1:3" x14ac:dyDescent="0.25">
      <c r="C7" s="111" t="s">
        <v>270</v>
      </c>
    </row>
    <row r="8" spans="1:3" x14ac:dyDescent="0.25">
      <c r="A8" s="112" t="s">
        <v>227</v>
      </c>
      <c r="B8" s="112"/>
      <c r="C8" s="111" t="s">
        <v>268</v>
      </c>
    </row>
    <row r="9" spans="1:3" x14ac:dyDescent="0.25">
      <c r="A9" s="111" t="s">
        <v>224</v>
      </c>
      <c r="C9" s="111" t="s">
        <v>269</v>
      </c>
    </row>
    <row r="10" spans="1:3" x14ac:dyDescent="0.25">
      <c r="A10" s="111" t="s">
        <v>239</v>
      </c>
      <c r="C10" s="111" t="s">
        <v>276</v>
      </c>
    </row>
    <row r="11" spans="1:3" x14ac:dyDescent="0.25">
      <c r="A11" s="111" t="s">
        <v>225</v>
      </c>
      <c r="C11" s="111" t="s">
        <v>297</v>
      </c>
    </row>
    <row r="12" spans="1:3" x14ac:dyDescent="0.25">
      <c r="A12" s="111" t="s">
        <v>226</v>
      </c>
    </row>
    <row r="15" spans="1:3" x14ac:dyDescent="0.25">
      <c r="A15" s="112" t="s">
        <v>228</v>
      </c>
      <c r="B15" s="112"/>
    </row>
    <row r="16" spans="1:3" ht="15.75" x14ac:dyDescent="0.25">
      <c r="A16" s="113" t="s">
        <v>1</v>
      </c>
      <c r="B16" s="113"/>
    </row>
    <row r="17" spans="1:3" ht="15.75" x14ac:dyDescent="0.25">
      <c r="A17" s="114" t="s">
        <v>0</v>
      </c>
      <c r="B17" s="114"/>
    </row>
    <row r="18" spans="1:3" ht="15.75" x14ac:dyDescent="0.25">
      <c r="A18" s="114" t="s">
        <v>11</v>
      </c>
      <c r="B18" s="114"/>
      <c r="C18" s="112" t="s">
        <v>273</v>
      </c>
    </row>
    <row r="19" spans="1:3" ht="15.75" x14ac:dyDescent="0.25">
      <c r="A19" s="114" t="s">
        <v>10</v>
      </c>
      <c r="B19" s="114"/>
      <c r="C19" s="111" t="s">
        <v>267</v>
      </c>
    </row>
    <row r="20" spans="1:3" x14ac:dyDescent="0.25">
      <c r="A20" s="115" t="s">
        <v>291</v>
      </c>
      <c r="B20" s="115"/>
      <c r="C20" s="111" t="s">
        <v>268</v>
      </c>
    </row>
    <row r="21" spans="1:3" ht="15.75" x14ac:dyDescent="0.25">
      <c r="A21" s="116"/>
      <c r="B21" s="116"/>
      <c r="C21" s="111" t="s">
        <v>272</v>
      </c>
    </row>
    <row r="22" spans="1:3" x14ac:dyDescent="0.25">
      <c r="C22" s="111" t="s">
        <v>270</v>
      </c>
    </row>
    <row r="23" spans="1:3" x14ac:dyDescent="0.25">
      <c r="A23" s="112" t="s">
        <v>229</v>
      </c>
      <c r="B23" s="112"/>
      <c r="C23" s="111" t="s">
        <v>276</v>
      </c>
    </row>
    <row r="24" spans="1:3" x14ac:dyDescent="0.25">
      <c r="A24" s="111" t="s">
        <v>249</v>
      </c>
      <c r="C24" s="111" t="s">
        <v>297</v>
      </c>
    </row>
    <row r="25" spans="1:3" x14ac:dyDescent="0.25">
      <c r="A25" s="111" t="s">
        <v>250</v>
      </c>
      <c r="C25" s="111" t="s">
        <v>269</v>
      </c>
    </row>
    <row r="26" spans="1:3" x14ac:dyDescent="0.25">
      <c r="A26" s="111" t="s">
        <v>251</v>
      </c>
      <c r="C26" s="111" t="s">
        <v>278</v>
      </c>
    </row>
    <row r="27" spans="1:3" x14ac:dyDescent="0.25">
      <c r="A27" s="115" t="s">
        <v>291</v>
      </c>
      <c r="C27" s="111" t="s">
        <v>275</v>
      </c>
    </row>
    <row r="28" spans="1:3" x14ac:dyDescent="0.25">
      <c r="C28" s="111" t="s">
        <v>277</v>
      </c>
    </row>
    <row r="31" spans="1:3" x14ac:dyDescent="0.25">
      <c r="A31" s="112" t="s">
        <v>231</v>
      </c>
      <c r="B31" s="112"/>
    </row>
    <row r="32" spans="1:3" x14ac:dyDescent="0.25">
      <c r="A32" s="111" t="s">
        <v>232</v>
      </c>
      <c r="C32" s="112" t="s">
        <v>274</v>
      </c>
    </row>
    <row r="33" spans="1:8" x14ac:dyDescent="0.25">
      <c r="A33" s="111" t="s">
        <v>233</v>
      </c>
      <c r="C33" s="111" t="s">
        <v>278</v>
      </c>
    </row>
    <row r="34" spans="1:8" x14ac:dyDescent="0.25">
      <c r="A34" s="111" t="s">
        <v>234</v>
      </c>
      <c r="C34" s="111" t="s">
        <v>275</v>
      </c>
    </row>
    <row r="35" spans="1:8" x14ac:dyDescent="0.25">
      <c r="A35" s="111" t="s">
        <v>248</v>
      </c>
      <c r="C35" s="111" t="s">
        <v>277</v>
      </c>
    </row>
    <row r="36" spans="1:8" x14ac:dyDescent="0.25">
      <c r="A36" s="111" t="s">
        <v>264</v>
      </c>
      <c r="C36" s="111" t="s">
        <v>272</v>
      </c>
    </row>
    <row r="37" spans="1:8" x14ac:dyDescent="0.25">
      <c r="A37" s="111" t="s">
        <v>235</v>
      </c>
      <c r="C37" s="111" t="s">
        <v>270</v>
      </c>
    </row>
    <row r="38" spans="1:8" x14ac:dyDescent="0.25">
      <c r="A38" s="111" t="s">
        <v>236</v>
      </c>
      <c r="C38" s="111" t="s">
        <v>276</v>
      </c>
    </row>
    <row r="39" spans="1:8" x14ac:dyDescent="0.25">
      <c r="A39" s="111" t="s">
        <v>237</v>
      </c>
      <c r="C39" s="111" t="s">
        <v>297</v>
      </c>
    </row>
    <row r="40" spans="1:8" x14ac:dyDescent="0.25">
      <c r="A40" s="115" t="s">
        <v>291</v>
      </c>
      <c r="C40" s="111" t="s">
        <v>268</v>
      </c>
    </row>
    <row r="41" spans="1:8" x14ac:dyDescent="0.25">
      <c r="C41" s="111" t="s">
        <v>267</v>
      </c>
    </row>
    <row r="42" spans="1:8" ht="15.75" x14ac:dyDescent="0.25">
      <c r="C42" s="111" t="s">
        <v>269</v>
      </c>
      <c r="D42" s="110"/>
      <c r="E42" s="110"/>
      <c r="F42" s="110"/>
      <c r="G42" s="110"/>
      <c r="H42" s="110"/>
    </row>
    <row r="44" spans="1:8" x14ac:dyDescent="0.25">
      <c r="A44" s="112" t="s">
        <v>240</v>
      </c>
      <c r="B44" s="112"/>
    </row>
    <row r="45" spans="1:8" ht="15.75" x14ac:dyDescent="0.25">
      <c r="A45" s="111" t="s">
        <v>259</v>
      </c>
      <c r="C45" s="110"/>
    </row>
    <row r="46" spans="1:8" x14ac:dyDescent="0.25">
      <c r="A46" s="111" t="s">
        <v>260</v>
      </c>
    </row>
    <row r="47" spans="1:8" x14ac:dyDescent="0.25">
      <c r="A47" s="111" t="s">
        <v>261</v>
      </c>
      <c r="C47" s="112" t="s">
        <v>279</v>
      </c>
    </row>
    <row r="48" spans="1:8" x14ac:dyDescent="0.25">
      <c r="A48" s="111" t="s">
        <v>262</v>
      </c>
      <c r="C48" s="111" t="s">
        <v>280</v>
      </c>
    </row>
    <row r="49" spans="1:5" x14ac:dyDescent="0.25">
      <c r="A49" s="111" t="s">
        <v>263</v>
      </c>
      <c r="C49" s="111" t="s">
        <v>281</v>
      </c>
    </row>
    <row r="50" spans="1:5" x14ac:dyDescent="0.25">
      <c r="A50" s="115" t="s">
        <v>291</v>
      </c>
      <c r="C50" s="111" t="s">
        <v>272</v>
      </c>
    </row>
    <row r="51" spans="1:5" x14ac:dyDescent="0.25">
      <c r="C51" s="111" t="s">
        <v>270</v>
      </c>
    </row>
    <row r="52" spans="1:5" x14ac:dyDescent="0.25">
      <c r="C52" s="111" t="s">
        <v>276</v>
      </c>
    </row>
    <row r="53" spans="1:5" x14ac:dyDescent="0.25">
      <c r="C53" s="111" t="s">
        <v>297</v>
      </c>
    </row>
    <row r="54" spans="1:5" x14ac:dyDescent="0.25">
      <c r="C54" s="111" t="s">
        <v>268</v>
      </c>
    </row>
    <row r="55" spans="1:5" ht="15.75" thickBot="1" x14ac:dyDescent="0.3">
      <c r="A55" s="112" t="s">
        <v>241</v>
      </c>
      <c r="B55" s="112"/>
      <c r="C55" s="111" t="s">
        <v>267</v>
      </c>
      <c r="D55" s="112" t="s">
        <v>286</v>
      </c>
    </row>
    <row r="56" spans="1:5" x14ac:dyDescent="0.25">
      <c r="A56" s="117" t="s">
        <v>137</v>
      </c>
      <c r="B56" s="117"/>
      <c r="C56" s="111" t="s">
        <v>269</v>
      </c>
      <c r="D56" s="167" t="s">
        <v>137</v>
      </c>
      <c r="E56" s="168" t="s">
        <v>1</v>
      </c>
    </row>
    <row r="57" spans="1:5" ht="15.75" thickBot="1" x14ac:dyDescent="0.3">
      <c r="A57" s="117" t="s">
        <v>138</v>
      </c>
      <c r="B57" s="117"/>
      <c r="D57" s="169"/>
      <c r="E57" s="170" t="s">
        <v>0</v>
      </c>
    </row>
    <row r="58" spans="1:5" x14ac:dyDescent="0.25">
      <c r="A58" s="117" t="s">
        <v>139</v>
      </c>
      <c r="B58" s="117"/>
      <c r="D58" s="167" t="s">
        <v>138</v>
      </c>
      <c r="E58" s="168" t="s">
        <v>1</v>
      </c>
    </row>
    <row r="59" spans="1:5" ht="15.75" thickBot="1" x14ac:dyDescent="0.3">
      <c r="A59" s="117" t="s">
        <v>140</v>
      </c>
      <c r="B59" s="117"/>
      <c r="D59" s="169"/>
      <c r="E59" s="170" t="s">
        <v>0</v>
      </c>
    </row>
    <row r="60" spans="1:5" x14ac:dyDescent="0.25">
      <c r="A60" s="117" t="s">
        <v>141</v>
      </c>
      <c r="B60" s="117"/>
      <c r="D60" s="167" t="s">
        <v>139</v>
      </c>
      <c r="E60" s="168" t="s">
        <v>1</v>
      </c>
    </row>
    <row r="61" spans="1:5" ht="15.75" thickBot="1" x14ac:dyDescent="0.3">
      <c r="A61" s="117" t="s">
        <v>142</v>
      </c>
      <c r="B61" s="117"/>
      <c r="D61" s="169"/>
      <c r="E61" s="170" t="s">
        <v>0</v>
      </c>
    </row>
    <row r="62" spans="1:5" x14ac:dyDescent="0.25">
      <c r="A62" s="117" t="s">
        <v>143</v>
      </c>
      <c r="B62" s="117"/>
      <c r="C62" s="112" t="s">
        <v>282</v>
      </c>
      <c r="D62" s="167" t="s">
        <v>140</v>
      </c>
      <c r="E62" s="168" t="s">
        <v>1</v>
      </c>
    </row>
    <row r="63" spans="1:5" ht="15.75" thickBot="1" x14ac:dyDescent="0.3">
      <c r="A63" s="117" t="s">
        <v>144</v>
      </c>
      <c r="B63" s="117"/>
      <c r="C63" s="111" t="s">
        <v>283</v>
      </c>
      <c r="D63" s="169"/>
      <c r="E63" s="170" t="s">
        <v>0</v>
      </c>
    </row>
    <row r="64" spans="1:5" x14ac:dyDescent="0.25">
      <c r="A64" s="117" t="s">
        <v>145</v>
      </c>
      <c r="B64" s="117"/>
      <c r="C64" s="111" t="s">
        <v>284</v>
      </c>
      <c r="D64" s="167" t="s">
        <v>141</v>
      </c>
      <c r="E64" s="168" t="s">
        <v>1</v>
      </c>
    </row>
    <row r="65" spans="1:5" ht="15.75" thickBot="1" x14ac:dyDescent="0.3">
      <c r="A65" s="117" t="s">
        <v>146</v>
      </c>
      <c r="B65" s="117"/>
      <c r="C65" s="111" t="s">
        <v>285</v>
      </c>
      <c r="D65" s="169"/>
      <c r="E65" s="170" t="s">
        <v>0</v>
      </c>
    </row>
    <row r="66" spans="1:5" x14ac:dyDescent="0.25">
      <c r="A66" s="117" t="s">
        <v>147</v>
      </c>
      <c r="B66" s="117"/>
      <c r="C66" s="111" t="s">
        <v>272</v>
      </c>
      <c r="D66" s="167" t="s">
        <v>142</v>
      </c>
      <c r="E66" s="168" t="s">
        <v>1</v>
      </c>
    </row>
    <row r="67" spans="1:5" ht="15.75" thickBot="1" x14ac:dyDescent="0.3">
      <c r="A67" s="117" t="s">
        <v>148</v>
      </c>
      <c r="B67" s="117"/>
      <c r="C67" s="111" t="s">
        <v>270</v>
      </c>
      <c r="D67" s="169"/>
      <c r="E67" s="170" t="s">
        <v>0</v>
      </c>
    </row>
    <row r="68" spans="1:5" ht="30" x14ac:dyDescent="0.25">
      <c r="A68" s="117" t="s">
        <v>149</v>
      </c>
      <c r="B68" s="117"/>
      <c r="C68" s="111" t="s">
        <v>297</v>
      </c>
      <c r="D68" s="167" t="s">
        <v>143</v>
      </c>
      <c r="E68" s="168" t="s">
        <v>1</v>
      </c>
    </row>
    <row r="69" spans="1:5" ht="30.75" thickBot="1" x14ac:dyDescent="0.3">
      <c r="A69" s="117" t="s">
        <v>150</v>
      </c>
      <c r="B69" s="117"/>
      <c r="C69" s="111" t="s">
        <v>276</v>
      </c>
      <c r="D69" s="169"/>
      <c r="E69" s="170" t="s">
        <v>0</v>
      </c>
    </row>
    <row r="70" spans="1:5" x14ac:dyDescent="0.25">
      <c r="A70" s="117" t="s">
        <v>151</v>
      </c>
      <c r="B70" s="117"/>
      <c r="C70" s="111" t="s">
        <v>268</v>
      </c>
      <c r="D70" s="167" t="s">
        <v>144</v>
      </c>
      <c r="E70" s="168" t="s">
        <v>1</v>
      </c>
    </row>
    <row r="71" spans="1:5" ht="15.75" thickBot="1" x14ac:dyDescent="0.3">
      <c r="A71" s="117" t="s">
        <v>152</v>
      </c>
      <c r="B71" s="117"/>
      <c r="C71" s="111" t="s">
        <v>267</v>
      </c>
      <c r="D71" s="169"/>
      <c r="E71" s="170" t="s">
        <v>0</v>
      </c>
    </row>
    <row r="72" spans="1:5" x14ac:dyDescent="0.25">
      <c r="A72" s="117" t="s">
        <v>153</v>
      </c>
      <c r="B72" s="117"/>
      <c r="C72" s="111" t="s">
        <v>269</v>
      </c>
      <c r="D72" s="167" t="s">
        <v>145</v>
      </c>
      <c r="E72" s="168" t="s">
        <v>1</v>
      </c>
    </row>
    <row r="73" spans="1:5" ht="15.75" thickBot="1" x14ac:dyDescent="0.3">
      <c r="A73" s="117" t="s">
        <v>113</v>
      </c>
      <c r="B73" s="117"/>
      <c r="D73" s="169"/>
      <c r="E73" s="170" t="s">
        <v>0</v>
      </c>
    </row>
    <row r="74" spans="1:5" x14ac:dyDescent="0.25">
      <c r="A74" s="117" t="s">
        <v>114</v>
      </c>
      <c r="B74" s="117"/>
      <c r="D74" s="167" t="s">
        <v>146</v>
      </c>
      <c r="E74" s="168" t="s">
        <v>1</v>
      </c>
    </row>
    <row r="75" spans="1:5" ht="15.75" thickBot="1" x14ac:dyDescent="0.3">
      <c r="A75" s="117" t="s">
        <v>135</v>
      </c>
      <c r="B75" s="117"/>
      <c r="D75" s="169"/>
      <c r="E75" s="170" t="s">
        <v>0</v>
      </c>
    </row>
    <row r="76" spans="1:5" x14ac:dyDescent="0.25">
      <c r="A76" s="117" t="s">
        <v>136</v>
      </c>
      <c r="B76" s="117"/>
      <c r="D76" s="167" t="s">
        <v>147</v>
      </c>
      <c r="E76" s="168" t="s">
        <v>1</v>
      </c>
    </row>
    <row r="77" spans="1:5" ht="15.75" thickBot="1" x14ac:dyDescent="0.3">
      <c r="A77" s="115" t="s">
        <v>291</v>
      </c>
      <c r="B77" s="117"/>
      <c r="D77" s="169"/>
      <c r="E77" s="170" t="s">
        <v>0</v>
      </c>
    </row>
    <row r="78" spans="1:5" x14ac:dyDescent="0.25">
      <c r="D78" s="167" t="s">
        <v>148</v>
      </c>
      <c r="E78" s="168" t="s">
        <v>1</v>
      </c>
    </row>
    <row r="79" spans="1:5" ht="15.75" thickBot="1" x14ac:dyDescent="0.3">
      <c r="D79" s="169"/>
      <c r="E79" s="170" t="s">
        <v>0</v>
      </c>
    </row>
    <row r="80" spans="1:5" x14ac:dyDescent="0.25">
      <c r="A80" s="118" t="s">
        <v>242</v>
      </c>
      <c r="B80" s="118"/>
      <c r="D80" s="167" t="s">
        <v>149</v>
      </c>
      <c r="E80" s="168" t="s">
        <v>1</v>
      </c>
    </row>
    <row r="81" spans="1:6" ht="15.75" thickBot="1" x14ac:dyDescent="0.3">
      <c r="A81" s="117" t="s">
        <v>243</v>
      </c>
      <c r="B81" s="117"/>
      <c r="D81" s="169"/>
      <c r="E81" s="170" t="s">
        <v>0</v>
      </c>
    </row>
    <row r="82" spans="1:6" x14ac:dyDescent="0.25">
      <c r="A82" s="117" t="s">
        <v>244</v>
      </c>
      <c r="B82" s="117"/>
      <c r="D82" s="167" t="s">
        <v>150</v>
      </c>
      <c r="E82" s="168" t="s">
        <v>11</v>
      </c>
    </row>
    <row r="83" spans="1:6" ht="15.75" thickBot="1" x14ac:dyDescent="0.3">
      <c r="A83" s="117" t="s">
        <v>245</v>
      </c>
      <c r="B83" s="117"/>
      <c r="D83" s="169"/>
      <c r="E83" s="170" t="s">
        <v>10</v>
      </c>
      <c r="F83" s="117"/>
    </row>
    <row r="84" spans="1:6" x14ac:dyDescent="0.25">
      <c r="A84" s="117" t="s">
        <v>246</v>
      </c>
      <c r="B84" s="117"/>
      <c r="D84" s="167" t="s">
        <v>151</v>
      </c>
      <c r="E84" s="168" t="s">
        <v>11</v>
      </c>
    </row>
    <row r="85" spans="1:6" ht="15.75" thickBot="1" x14ac:dyDescent="0.3">
      <c r="A85" s="115" t="s">
        <v>291</v>
      </c>
      <c r="B85" s="117"/>
      <c r="D85" s="169"/>
      <c r="E85" s="170" t="s">
        <v>10</v>
      </c>
      <c r="F85" s="117"/>
    </row>
    <row r="86" spans="1:6" x14ac:dyDescent="0.25">
      <c r="D86" s="167" t="s">
        <v>152</v>
      </c>
      <c r="E86" s="168" t="s">
        <v>0</v>
      </c>
    </row>
    <row r="87" spans="1:6" ht="15.75" thickBot="1" x14ac:dyDescent="0.3">
      <c r="D87" s="169"/>
      <c r="E87" s="170" t="s">
        <v>11</v>
      </c>
      <c r="F87" s="117"/>
    </row>
    <row r="88" spans="1:6" x14ac:dyDescent="0.25">
      <c r="A88" s="118" t="s">
        <v>247</v>
      </c>
      <c r="B88" s="118"/>
      <c r="D88" s="167" t="s">
        <v>153</v>
      </c>
      <c r="E88" s="168" t="s">
        <v>0</v>
      </c>
    </row>
    <row r="89" spans="1:6" ht="15.75" thickBot="1" x14ac:dyDescent="0.3">
      <c r="A89" s="117" t="s">
        <v>245</v>
      </c>
      <c r="B89" s="117"/>
      <c r="D89" s="169"/>
      <c r="E89" s="170" t="s">
        <v>11</v>
      </c>
      <c r="F89" s="117"/>
    </row>
    <row r="90" spans="1:6" ht="30" x14ac:dyDescent="0.25">
      <c r="A90" s="117" t="s">
        <v>149</v>
      </c>
      <c r="B90" s="117"/>
      <c r="D90" s="167" t="s">
        <v>113</v>
      </c>
      <c r="E90" s="168" t="s">
        <v>10</v>
      </c>
    </row>
    <row r="91" spans="1:6" ht="15.75" thickBot="1" x14ac:dyDescent="0.3">
      <c r="A91" s="117" t="s">
        <v>246</v>
      </c>
      <c r="B91" s="117"/>
      <c r="D91" s="169"/>
      <c r="E91" s="170" t="s">
        <v>10</v>
      </c>
    </row>
    <row r="92" spans="1:6" x14ac:dyDescent="0.25">
      <c r="A92" s="115" t="s">
        <v>291</v>
      </c>
      <c r="B92" s="117"/>
      <c r="D92" s="167" t="s">
        <v>114</v>
      </c>
      <c r="E92" s="168" t="s">
        <v>10</v>
      </c>
    </row>
    <row r="93" spans="1:6" ht="15.75" thickBot="1" x14ac:dyDescent="0.3">
      <c r="D93" s="169"/>
      <c r="E93" s="170" t="s">
        <v>10</v>
      </c>
    </row>
    <row r="94" spans="1:6" x14ac:dyDescent="0.25">
      <c r="D94" s="167" t="s">
        <v>135</v>
      </c>
      <c r="E94" s="168" t="s">
        <v>1</v>
      </c>
    </row>
    <row r="95" spans="1:6" ht="15.75" thickBot="1" x14ac:dyDescent="0.3">
      <c r="D95" s="169"/>
      <c r="E95" s="170" t="s">
        <v>0</v>
      </c>
    </row>
    <row r="96" spans="1:6" x14ac:dyDescent="0.25">
      <c r="D96" s="167" t="s">
        <v>136</v>
      </c>
      <c r="E96" s="172" t="s">
        <v>1</v>
      </c>
    </row>
    <row r="97" spans="1:5" ht="15.75" thickBot="1" x14ac:dyDescent="0.3">
      <c r="A97" s="112" t="s">
        <v>252</v>
      </c>
      <c r="D97" s="169"/>
      <c r="E97" s="170" t="s">
        <v>0</v>
      </c>
    </row>
    <row r="98" spans="1:5" x14ac:dyDescent="0.25">
      <c r="A98" s="111" t="s">
        <v>232</v>
      </c>
      <c r="D98" s="117" t="s">
        <v>291</v>
      </c>
      <c r="E98" s="171" t="s">
        <v>287</v>
      </c>
    </row>
    <row r="99" spans="1:5" x14ac:dyDescent="0.25">
      <c r="A99" s="111" t="s">
        <v>233</v>
      </c>
    </row>
    <row r="100" spans="1:5" x14ac:dyDescent="0.25">
      <c r="A100" s="111" t="s">
        <v>234</v>
      </c>
    </row>
    <row r="101" spans="1:5" x14ac:dyDescent="0.25">
      <c r="A101" s="111" t="s">
        <v>248</v>
      </c>
    </row>
    <row r="102" spans="1:5" x14ac:dyDescent="0.25">
      <c r="A102" s="111" t="s">
        <v>253</v>
      </c>
    </row>
    <row r="103" spans="1:5" x14ac:dyDescent="0.25">
      <c r="A103" s="115" t="s">
        <v>291</v>
      </c>
    </row>
    <row r="105" spans="1:5" x14ac:dyDescent="0.25">
      <c r="A105" s="112" t="s">
        <v>254</v>
      </c>
    </row>
    <row r="106" spans="1:5" x14ac:dyDescent="0.25">
      <c r="A106" s="176" t="s">
        <v>314</v>
      </c>
    </row>
    <row r="107" spans="1:5" x14ac:dyDescent="0.25">
      <c r="A107" s="111" t="s">
        <v>232</v>
      </c>
    </row>
    <row r="108" spans="1:5" x14ac:dyDescent="0.25">
      <c r="A108" s="111" t="s">
        <v>233</v>
      </c>
    </row>
    <row r="109" spans="1:5" x14ac:dyDescent="0.25">
      <c r="A109" s="111" t="s">
        <v>234</v>
      </c>
    </row>
    <row r="110" spans="1:5" x14ac:dyDescent="0.25">
      <c r="A110" s="111" t="s">
        <v>248</v>
      </c>
    </row>
    <row r="111" spans="1:5" x14ac:dyDescent="0.25">
      <c r="A111" s="111" t="s">
        <v>253</v>
      </c>
    </row>
    <row r="112" spans="1:5" x14ac:dyDescent="0.25">
      <c r="A112" s="111" t="s">
        <v>238</v>
      </c>
    </row>
    <row r="113" spans="1:1" x14ac:dyDescent="0.25">
      <c r="A113" s="111" t="s">
        <v>235</v>
      </c>
    </row>
    <row r="114" spans="1:1" x14ac:dyDescent="0.25">
      <c r="A114" s="111" t="s">
        <v>236</v>
      </c>
    </row>
    <row r="115" spans="1:1" x14ac:dyDescent="0.25">
      <c r="A115" s="111" t="s">
        <v>237</v>
      </c>
    </row>
    <row r="116" spans="1:1" x14ac:dyDescent="0.25">
      <c r="A116" s="115" t="s">
        <v>291</v>
      </c>
    </row>
    <row r="118" spans="1:1" x14ac:dyDescent="0.25">
      <c r="A118" s="112" t="s">
        <v>255</v>
      </c>
    </row>
    <row r="119" spans="1:1" x14ac:dyDescent="0.25">
      <c r="A119" s="111" t="s">
        <v>232</v>
      </c>
    </row>
    <row r="120" spans="1:1" x14ac:dyDescent="0.25">
      <c r="A120" s="111" t="s">
        <v>233</v>
      </c>
    </row>
    <row r="121" spans="1:1" x14ac:dyDescent="0.25">
      <c r="A121" s="111" t="s">
        <v>234</v>
      </c>
    </row>
    <row r="122" spans="1:1" x14ac:dyDescent="0.25">
      <c r="A122" s="111" t="s">
        <v>248</v>
      </c>
    </row>
    <row r="123" spans="1:1" x14ac:dyDescent="0.25">
      <c r="A123" s="111" t="s">
        <v>253</v>
      </c>
    </row>
    <row r="124" spans="1:1" x14ac:dyDescent="0.25">
      <c r="A124" s="111" t="s">
        <v>238</v>
      </c>
    </row>
    <row r="125" spans="1:1" x14ac:dyDescent="0.25">
      <c r="A125" s="111" t="s">
        <v>235</v>
      </c>
    </row>
    <row r="126" spans="1:1" x14ac:dyDescent="0.25">
      <c r="A126" s="111" t="s">
        <v>236</v>
      </c>
    </row>
    <row r="127" spans="1:1" x14ac:dyDescent="0.25">
      <c r="A127" s="111" t="s">
        <v>237</v>
      </c>
    </row>
    <row r="128" spans="1:1" x14ac:dyDescent="0.25">
      <c r="A128" s="115" t="s">
        <v>291</v>
      </c>
    </row>
    <row r="131" spans="1:1" x14ac:dyDescent="0.25">
      <c r="A131" s="112" t="s">
        <v>256</v>
      </c>
    </row>
    <row r="132" spans="1:1" x14ac:dyDescent="0.25">
      <c r="A132" s="111" t="s">
        <v>257</v>
      </c>
    </row>
    <row r="133" spans="1:1" x14ac:dyDescent="0.25">
      <c r="A133" s="111" t="s">
        <v>258</v>
      </c>
    </row>
    <row r="134" spans="1:1" x14ac:dyDescent="0.25">
      <c r="A134" s="111" t="s">
        <v>116</v>
      </c>
    </row>
    <row r="135" spans="1:1" x14ac:dyDescent="0.25">
      <c r="A135" s="111" t="s">
        <v>298</v>
      </c>
    </row>
    <row r="136" spans="1:1" x14ac:dyDescent="0.25">
      <c r="A136" s="111" t="s">
        <v>259</v>
      </c>
    </row>
  </sheetData>
  <sheetProtection algorithmName="SHA-512" hashValue="CO7CvMAOXI5xTzCuWl6zQP7rSKTOmS2FjsE6XHO9utjsCwWKfT4/L/d4/s/bA+gAIoJ/z925Mq0FEu9SUeM49Q==" saltValue="kHRomBXNoE2ufypFR90QXw==" spinCount="100000" sheet="1" objects="1" scenarios="1"/>
  <sortState ref="C63:C69">
    <sortCondition ref="C6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</vt:lpstr>
      <vt:lpstr>Лист2</vt:lpstr>
      <vt:lpstr>Лист3</vt:lpstr>
      <vt:lpstr>Лист4</vt:lpstr>
      <vt:lpstr>ТЗ</vt:lpstr>
      <vt:lpstr>Загрузка</vt:lpstr>
      <vt:lpstr>параметры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BRL SPBSkitex</dc:creator>
  <cp:lastModifiedBy>Пользователь Windows</cp:lastModifiedBy>
  <cp:lastPrinted>2018-11-12T10:28:08Z</cp:lastPrinted>
  <dcterms:created xsi:type="dcterms:W3CDTF">2016-07-19T13:24:46Z</dcterms:created>
  <dcterms:modified xsi:type="dcterms:W3CDTF">2019-01-28T12:08:26Z</dcterms:modified>
</cp:coreProperties>
</file>