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90" windowWidth="15480" windowHeight="8610" tabRatio="872" activeTab="19"/>
  </bookViews>
  <sheets>
    <sheet name="ЗАЯВКА" sheetId="12" r:id="rId1"/>
    <sheet name="ТЗ_производство" sheetId="28" r:id="rId2"/>
    <sheet name="ТЗ_печать" sheetId="26" r:id="rId3"/>
    <sheet name="смета" sheetId="3" r:id="rId4"/>
    <sheet name="изд.1" sheetId="1" r:id="rId5"/>
    <sheet name="изд.2" sheetId="11" r:id="rId6"/>
    <sheet name="изд.3" sheetId="10" r:id="rId7"/>
    <sheet name="изд.4" sheetId="9" r:id="rId8"/>
    <sheet name="изд.5" sheetId="8" r:id="rId9"/>
    <sheet name="изд.6" sheetId="7" r:id="rId10"/>
    <sheet name="изд.7" sheetId="6" r:id="rId11"/>
    <sheet name="изд.8" sheetId="5" r:id="rId12"/>
    <sheet name="изд.9" sheetId="18" r:id="rId13"/>
    <sheet name="изд.10" sheetId="22" r:id="rId14"/>
    <sheet name="изд.11" sheetId="21" r:id="rId15"/>
    <sheet name="изд.12" sheetId="20" r:id="rId16"/>
    <sheet name="изд.13" sheetId="19" r:id="rId17"/>
    <sheet name="изд.14" sheetId="23" r:id="rId18"/>
    <sheet name="изд.15" sheetId="24" r:id="rId19"/>
    <sheet name="инф." sheetId="2" r:id="rId20"/>
  </sheets>
  <externalReferences>
    <externalReference r:id="rId21"/>
  </externalReferences>
  <calcPr calcId="124519"/>
</workbook>
</file>

<file path=xl/calcChain.xml><?xml version="1.0" encoding="utf-8"?>
<calcChain xmlns="http://schemas.openxmlformats.org/spreadsheetml/2006/main">
  <c r="M36" i="3"/>
  <c r="B79" i="11"/>
  <c r="B79" i="10"/>
  <c r="B79" i="9"/>
  <c r="B79" i="8"/>
  <c r="B79" i="7"/>
  <c r="B79" i="6"/>
  <c r="B79" i="5"/>
  <c r="B79" i="18"/>
  <c r="B79" i="22"/>
  <c r="B79" i="21"/>
  <c r="B79" i="20"/>
  <c r="B79" i="19"/>
  <c r="B79" i="23"/>
  <c r="B79" i="24"/>
  <c r="B79" i="1"/>
  <c r="B78"/>
  <c r="B78" i="24"/>
  <c r="B78" i="23"/>
  <c r="B78" i="19"/>
  <c r="B78" i="20"/>
  <c r="B78" i="21"/>
  <c r="B78" i="22"/>
  <c r="B78" i="18"/>
  <c r="B78" i="5"/>
  <c r="B78" i="6"/>
  <c r="B78" i="7"/>
  <c r="B78" i="8"/>
  <c r="B78" i="9"/>
  <c r="B78" i="10"/>
  <c r="B78" i="11"/>
  <c r="B77"/>
  <c r="B77" i="10"/>
  <c r="B77" i="9"/>
  <c r="B77" i="8"/>
  <c r="B77" i="7"/>
  <c r="B77" i="6"/>
  <c r="B77" i="5"/>
  <c r="B77" i="18"/>
  <c r="B77" i="22"/>
  <c r="B77" i="21"/>
  <c r="B77" i="20"/>
  <c r="B77" i="19"/>
  <c r="B77" i="23"/>
  <c r="B77" i="24"/>
  <c r="B77" i="1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8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7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5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8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2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3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24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20" i="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9"/>
  <c r="E6" i="28" l="1"/>
  <c r="H55" i="11"/>
  <c r="H55" i="10"/>
  <c r="H55" i="9"/>
  <c r="H55" i="8"/>
  <c r="H55" i="7"/>
  <c r="H55" i="6"/>
  <c r="H55" i="5"/>
  <c r="H55" i="18"/>
  <c r="H55" i="22"/>
  <c r="H55" i="21"/>
  <c r="H55" i="20"/>
  <c r="H55" i="19"/>
  <c r="H55" i="23"/>
  <c r="H55" i="24"/>
  <c r="H55" i="1"/>
  <c r="F55" i="11"/>
  <c r="F55" i="10"/>
  <c r="F55" i="9"/>
  <c r="F55" i="8"/>
  <c r="F55" i="7"/>
  <c r="F55" i="6"/>
  <c r="F55" i="5"/>
  <c r="F55" i="18"/>
  <c r="F55" i="22"/>
  <c r="F55" i="21"/>
  <c r="F55" i="20"/>
  <c r="F55" i="19"/>
  <c r="F55" i="23"/>
  <c r="F55" i="24"/>
  <c r="F55" i="1"/>
  <c r="D55" i="11"/>
  <c r="D55" i="10"/>
  <c r="D55" i="9"/>
  <c r="D55" i="8"/>
  <c r="D55" i="7"/>
  <c r="D55" i="6"/>
  <c r="D55" i="5"/>
  <c r="D55" i="18"/>
  <c r="D55" i="22"/>
  <c r="D55" i="21"/>
  <c r="D55" i="20"/>
  <c r="D55" i="19"/>
  <c r="D55" i="23"/>
  <c r="D55" i="24"/>
  <c r="D55" i="1"/>
  <c r="O22" i="3" l="1"/>
  <c r="O21"/>
  <c r="O20"/>
  <c r="O19"/>
  <c r="O18"/>
  <c r="O17"/>
  <c r="O16"/>
  <c r="O15"/>
  <c r="O14"/>
  <c r="O13"/>
  <c r="O12"/>
  <c r="O11"/>
  <c r="O10"/>
  <c r="O9"/>
  <c r="G22"/>
  <c r="G21"/>
  <c r="G20"/>
  <c r="G19"/>
  <c r="G18"/>
  <c r="G17"/>
  <c r="G16"/>
  <c r="G15"/>
  <c r="G14"/>
  <c r="G13"/>
  <c r="G12"/>
  <c r="G11"/>
  <c r="G10"/>
  <c r="G9"/>
  <c r="F79" i="10"/>
  <c r="F78"/>
  <c r="F77"/>
  <c r="F79" i="9"/>
  <c r="F78"/>
  <c r="F77"/>
  <c r="F79" i="8"/>
  <c r="F78"/>
  <c r="F77"/>
  <c r="F79" i="7"/>
  <c r="F78"/>
  <c r="F77"/>
  <c r="F79" i="6"/>
  <c r="F78"/>
  <c r="F77"/>
  <c r="F79" i="5"/>
  <c r="F78"/>
  <c r="F77"/>
  <c r="F79" i="18"/>
  <c r="F78"/>
  <c r="F77"/>
  <c r="F79" i="22"/>
  <c r="F78"/>
  <c r="F77"/>
  <c r="F79" i="21"/>
  <c r="F78"/>
  <c r="F77"/>
  <c r="F79" i="20"/>
  <c r="F78"/>
  <c r="F77"/>
  <c r="F79" i="19"/>
  <c r="F78"/>
  <c r="F77"/>
  <c r="F79" i="23"/>
  <c r="F78"/>
  <c r="F77"/>
  <c r="F79" i="24"/>
  <c r="F78"/>
  <c r="F77"/>
  <c r="F79" i="11"/>
  <c r="F78"/>
  <c r="F77"/>
  <c r="G1" i="12"/>
  <c r="G1" i="28"/>
  <c r="B55"/>
  <c r="B54"/>
  <c r="B53"/>
  <c r="B52"/>
  <c r="B51"/>
  <c r="B46"/>
  <c r="B41"/>
  <c r="G31"/>
  <c r="G32"/>
  <c r="G33"/>
  <c r="G34"/>
  <c r="G35"/>
  <c r="G36"/>
  <c r="G37"/>
  <c r="G38"/>
  <c r="G39"/>
  <c r="G40"/>
  <c r="F32"/>
  <c r="F33"/>
  <c r="F34"/>
  <c r="F35"/>
  <c r="F36"/>
  <c r="F37"/>
  <c r="F38"/>
  <c r="F39"/>
  <c r="F40"/>
  <c r="F31"/>
  <c r="A40"/>
  <c r="A39"/>
  <c r="A38"/>
  <c r="A37"/>
  <c r="A36"/>
  <c r="A35"/>
  <c r="A34"/>
  <c r="A33"/>
  <c r="A32"/>
  <c r="A31"/>
  <c r="E26"/>
  <c r="E24"/>
  <c r="E22"/>
  <c r="E21"/>
  <c r="E18"/>
  <c r="E15"/>
  <c r="E14"/>
  <c r="E13"/>
  <c r="E12"/>
  <c r="E11"/>
  <c r="E10"/>
  <c r="E9"/>
  <c r="E8"/>
  <c r="F79" i="1"/>
  <c r="F78"/>
  <c r="F77"/>
  <c r="B2" i="3" l="1"/>
  <c r="F85" i="10" l="1"/>
  <c r="F85" i="9"/>
  <c r="F85" i="8"/>
  <c r="F85" i="7"/>
  <c r="F85" i="6"/>
  <c r="F85" i="5"/>
  <c r="F85" i="18"/>
  <c r="F85" i="22"/>
  <c r="F85" i="21"/>
  <c r="F85" i="20"/>
  <c r="F85" i="19"/>
  <c r="F85" i="23"/>
  <c r="F85" i="24"/>
  <c r="F85" i="11"/>
  <c r="F85" i="1"/>
  <c r="H81" i="11" l="1"/>
  <c r="H81" i="10"/>
  <c r="H81" i="9"/>
  <c r="H81" i="8"/>
  <c r="I81" s="1"/>
  <c r="H81" i="7"/>
  <c r="I81" s="1"/>
  <c r="H81" i="6"/>
  <c r="I81" s="1"/>
  <c r="H81" i="5"/>
  <c r="I81" s="1"/>
  <c r="H81" i="18"/>
  <c r="I81" s="1"/>
  <c r="H81" i="22"/>
  <c r="I81" s="1"/>
  <c r="H81" i="21"/>
  <c r="I81" s="1"/>
  <c r="H81" i="20"/>
  <c r="I81" s="1"/>
  <c r="H81" i="19"/>
  <c r="I81" s="1"/>
  <c r="H81" i="23"/>
  <c r="I81" s="1"/>
  <c r="H81" i="24"/>
  <c r="I81" s="1"/>
  <c r="H81" i="1"/>
  <c r="G60" i="11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0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9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8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7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6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5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8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2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1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0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9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3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24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I77" s="1"/>
  <c r="G78"/>
  <c r="H78" s="1"/>
  <c r="I78" s="1"/>
  <c r="G79"/>
  <c r="H79" s="1"/>
  <c r="I79" s="1"/>
  <c r="G80"/>
  <c r="H80" s="1"/>
  <c r="I80" s="1"/>
  <c r="G60" i="1"/>
  <c r="G61"/>
  <c r="G62"/>
  <c r="G63"/>
  <c r="G64"/>
  <c r="G65"/>
  <c r="G66"/>
  <c r="G67"/>
  <c r="G68"/>
  <c r="G69"/>
  <c r="G70"/>
  <c r="G71"/>
  <c r="G72"/>
  <c r="G73"/>
  <c r="H73" s="1"/>
  <c r="I73" s="1"/>
  <c r="G74"/>
  <c r="H74" s="1"/>
  <c r="I74" s="1"/>
  <c r="G75"/>
  <c r="H75" s="1"/>
  <c r="I75" s="1"/>
  <c r="G76"/>
  <c r="H76" s="1"/>
  <c r="I76" s="1"/>
  <c r="G77"/>
  <c r="H77" s="1"/>
  <c r="G78"/>
  <c r="H78" s="1"/>
  <c r="G79"/>
  <c r="H79" s="1"/>
  <c r="I79" s="1"/>
  <c r="G80"/>
  <c r="H80" s="1"/>
  <c r="I80" s="1"/>
  <c r="G59" i="11"/>
  <c r="G59" i="10"/>
  <c r="G59" i="9"/>
  <c r="G59" i="8"/>
  <c r="G59" i="7"/>
  <c r="G59" i="6"/>
  <c r="G59" i="5"/>
  <c r="G59" i="18"/>
  <c r="G59" i="22"/>
  <c r="G59" i="21"/>
  <c r="G59" i="20"/>
  <c r="G59" i="19"/>
  <c r="G59" i="23"/>
  <c r="G59" i="24"/>
  <c r="G59" i="1"/>
  <c r="I4" i="11"/>
  <c r="I4" i="10"/>
  <c r="I4" i="9"/>
  <c r="I4" i="8"/>
  <c r="I4" i="7"/>
  <c r="I4" i="6"/>
  <c r="I4" i="5"/>
  <c r="I4" i="18"/>
  <c r="I4" i="22"/>
  <c r="I4" i="21"/>
  <c r="I4" i="20"/>
  <c r="I4" i="19"/>
  <c r="I4" i="23"/>
  <c r="I4" i="24"/>
  <c r="I4" i="1"/>
  <c r="H82" i="11" l="1"/>
  <c r="H82" i="10"/>
  <c r="H82" i="9"/>
  <c r="H82" i="8"/>
  <c r="H82" i="7"/>
  <c r="H82" i="6"/>
  <c r="H82" i="5"/>
  <c r="H82" i="18"/>
  <c r="H82" i="22"/>
  <c r="H82" i="21"/>
  <c r="H82" i="20"/>
  <c r="H82" i="19"/>
  <c r="H82" i="23"/>
  <c r="H82" i="24"/>
  <c r="H82" i="1"/>
  <c r="G19" i="11"/>
  <c r="I19" s="1"/>
  <c r="G19" i="10"/>
  <c r="I19" s="1"/>
  <c r="G19" i="9"/>
  <c r="I19" s="1"/>
  <c r="G19" i="8"/>
  <c r="I19" s="1"/>
  <c r="G19" i="7"/>
  <c r="I19" s="1"/>
  <c r="G19" i="6"/>
  <c r="I19" s="1"/>
  <c r="G19" i="5"/>
  <c r="I19" s="1"/>
  <c r="G19" i="18"/>
  <c r="I19" s="1"/>
  <c r="G19" i="22"/>
  <c r="I19" s="1"/>
  <c r="G19" i="21"/>
  <c r="I19" s="1"/>
  <c r="G19" i="20"/>
  <c r="I19" s="1"/>
  <c r="G19" i="19"/>
  <c r="I19" s="1"/>
  <c r="G19" i="23"/>
  <c r="I19" s="1"/>
  <c r="G19" i="24"/>
  <c r="I19" s="1"/>
  <c r="I19" i="1"/>
  <c r="I20" i="11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8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7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6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5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8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2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1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9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3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24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20" i="1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C22" i="3" l="1"/>
  <c r="C46" s="1"/>
  <c r="C21"/>
  <c r="C45" s="1"/>
  <c r="C20"/>
  <c r="C44" s="1"/>
  <c r="C19"/>
  <c r="C43" s="1"/>
  <c r="C18"/>
  <c r="C42" s="1"/>
  <c r="C17"/>
  <c r="C41" s="1"/>
  <c r="C16"/>
  <c r="C40" s="1"/>
  <c r="B20"/>
  <c r="B44" s="1"/>
  <c r="B21"/>
  <c r="B45" s="1"/>
  <c r="B22"/>
  <c r="B46" s="1"/>
  <c r="B19"/>
  <c r="B43" s="1"/>
  <c r="B18"/>
  <c r="B42" s="1"/>
  <c r="B17"/>
  <c r="B41" s="1"/>
  <c r="B15"/>
  <c r="B39" s="1"/>
  <c r="B16"/>
  <c r="B40" s="1"/>
  <c r="M22"/>
  <c r="M21"/>
  <c r="M20"/>
  <c r="M19"/>
  <c r="M18"/>
  <c r="M17"/>
  <c r="M16"/>
  <c r="M15"/>
  <c r="L22"/>
  <c r="L21"/>
  <c r="L20"/>
  <c r="L19"/>
  <c r="L18"/>
  <c r="L17"/>
  <c r="L16"/>
  <c r="L15"/>
  <c r="L9"/>
  <c r="L10"/>
  <c r="L11"/>
  <c r="L12"/>
  <c r="L13"/>
  <c r="L14"/>
  <c r="G46"/>
  <c r="G44"/>
  <c r="G45"/>
  <c r="G43"/>
  <c r="G42"/>
  <c r="G41"/>
  <c r="G40"/>
  <c r="G39"/>
  <c r="D22"/>
  <c r="D46" s="1"/>
  <c r="D21"/>
  <c r="D45" s="1"/>
  <c r="D20"/>
  <c r="D44" s="1"/>
  <c r="D19"/>
  <c r="D43" s="1"/>
  <c r="D18"/>
  <c r="D42" s="1"/>
  <c r="D17"/>
  <c r="D41" s="1"/>
  <c r="D16"/>
  <c r="D40" s="1"/>
  <c r="D15"/>
  <c r="D39" s="1"/>
  <c r="H72" i="2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1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0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19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3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24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H72" i="18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G50"/>
  <c r="A3"/>
  <c r="C203" i="2"/>
  <c r="C201"/>
  <c r="C198"/>
  <c r="C189"/>
  <c r="C187"/>
  <c r="C184"/>
  <c r="C175"/>
  <c r="C173"/>
  <c r="C170"/>
  <c r="C161"/>
  <c r="C159"/>
  <c r="C156"/>
  <c r="C147"/>
  <c r="C145"/>
  <c r="C142"/>
  <c r="C133"/>
  <c r="C131"/>
  <c r="C128"/>
  <c r="C114"/>
  <c r="C119"/>
  <c r="C117"/>
  <c r="Q4" i="3"/>
  <c r="N24" s="1"/>
  <c r="A3" i="10"/>
  <c r="G50"/>
  <c r="H58"/>
  <c r="H59"/>
  <c r="H60"/>
  <c r="H61"/>
  <c r="H62"/>
  <c r="H63"/>
  <c r="H64"/>
  <c r="H65"/>
  <c r="H66"/>
  <c r="H67"/>
  <c r="H68"/>
  <c r="H69"/>
  <c r="H70"/>
  <c r="I70" s="1"/>
  <c r="H71"/>
  <c r="I71" s="1"/>
  <c r="H72"/>
  <c r="I72" s="1"/>
  <c r="I50" l="1"/>
  <c r="I51" s="1"/>
  <c r="H85"/>
  <c r="A3" i="5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A3" i="6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A3" i="7" l="1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A3" i="8" l="1"/>
  <c r="G50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I50" i="7" l="1"/>
  <c r="I51" s="1"/>
  <c r="H85"/>
  <c r="F15" i="3"/>
  <c r="F39" s="1"/>
  <c r="I50" i="8"/>
  <c r="I51" s="1"/>
  <c r="H85"/>
  <c r="A3" i="9"/>
  <c r="G50"/>
  <c r="H58"/>
  <c r="H59"/>
  <c r="H60"/>
  <c r="H61"/>
  <c r="H62"/>
  <c r="H63"/>
  <c r="H64"/>
  <c r="H65"/>
  <c r="H66"/>
  <c r="I66" s="1"/>
  <c r="H67"/>
  <c r="I67" s="1"/>
  <c r="H68"/>
  <c r="I68" s="1"/>
  <c r="H69"/>
  <c r="I69" s="1"/>
  <c r="H70"/>
  <c r="I70" s="1"/>
  <c r="H71"/>
  <c r="I71" s="1"/>
  <c r="H72"/>
  <c r="I72" s="1"/>
  <c r="I50" i="6" l="1"/>
  <c r="I51" s="1"/>
  <c r="H85"/>
  <c r="F16" i="3"/>
  <c r="F40" s="1"/>
  <c r="I50" i="9"/>
  <c r="I51" s="1"/>
  <c r="H85"/>
  <c r="A3" i="11"/>
  <c r="G50"/>
  <c r="H58"/>
  <c r="H59"/>
  <c r="H60"/>
  <c r="H61"/>
  <c r="H62"/>
  <c r="H63"/>
  <c r="H64"/>
  <c r="H65"/>
  <c r="H66"/>
  <c r="H67"/>
  <c r="H68"/>
  <c r="H69"/>
  <c r="H70"/>
  <c r="I70" s="1"/>
  <c r="H71"/>
  <c r="I71" s="1"/>
  <c r="H72"/>
  <c r="I72" s="1"/>
  <c r="A3" i="1"/>
  <c r="G50"/>
  <c r="H58"/>
  <c r="H59"/>
  <c r="H60"/>
  <c r="H61"/>
  <c r="H62"/>
  <c r="H63"/>
  <c r="H64"/>
  <c r="H65"/>
  <c r="H66"/>
  <c r="H67"/>
  <c r="H68"/>
  <c r="H69"/>
  <c r="H70"/>
  <c r="I70" s="1"/>
  <c r="H71"/>
  <c r="I71" s="1"/>
  <c r="H72"/>
  <c r="I72" s="1"/>
  <c r="B1" i="3"/>
  <c r="H85" i="5" l="1"/>
  <c r="I50"/>
  <c r="D107" i="2" s="1"/>
  <c r="I51" i="5"/>
  <c r="F17" i="3"/>
  <c r="F41" s="1"/>
  <c r="I50" i="11"/>
  <c r="I51" s="1"/>
  <c r="I50" i="1"/>
  <c r="I51" s="1"/>
  <c r="H85" i="11"/>
  <c r="H85" i="1"/>
  <c r="G38" i="3"/>
  <c r="G37"/>
  <c r="G36"/>
  <c r="G35"/>
  <c r="G34"/>
  <c r="G33"/>
  <c r="G8"/>
  <c r="G32" s="1"/>
  <c r="O8"/>
  <c r="M14"/>
  <c r="M13"/>
  <c r="M12"/>
  <c r="M11"/>
  <c r="M10"/>
  <c r="M9"/>
  <c r="M8"/>
  <c r="L8"/>
  <c r="B14"/>
  <c r="B38" s="1"/>
  <c r="B13"/>
  <c r="B12"/>
  <c r="B36" s="1"/>
  <c r="B11"/>
  <c r="B10"/>
  <c r="B34" s="1"/>
  <c r="B9"/>
  <c r="C22" i="2"/>
  <c r="C36" s="1"/>
  <c r="C50" s="1"/>
  <c r="C64" s="1"/>
  <c r="C78" s="1"/>
  <c r="C92" s="1"/>
  <c r="C106" s="1"/>
  <c r="F14" i="3"/>
  <c r="F38" s="1"/>
  <c r="F13"/>
  <c r="F37" s="1"/>
  <c r="F12"/>
  <c r="F36" s="1"/>
  <c r="F11"/>
  <c r="F35" s="1"/>
  <c r="F10"/>
  <c r="F34" s="1"/>
  <c r="F9"/>
  <c r="F33" s="1"/>
  <c r="F8"/>
  <c r="F32" s="1"/>
  <c r="D14"/>
  <c r="D38" s="1"/>
  <c r="D13"/>
  <c r="D37" s="1"/>
  <c r="D12"/>
  <c r="D36" s="1"/>
  <c r="D11"/>
  <c r="D35" s="1"/>
  <c r="D10"/>
  <c r="D34" s="1"/>
  <c r="D9"/>
  <c r="D33" s="1"/>
  <c r="D8"/>
  <c r="D32" s="1"/>
  <c r="C15"/>
  <c r="C39" s="1"/>
  <c r="C14"/>
  <c r="C38" s="1"/>
  <c r="C13"/>
  <c r="C37" s="1"/>
  <c r="C12"/>
  <c r="C36" s="1"/>
  <c r="C11"/>
  <c r="C10"/>
  <c r="C34" s="1"/>
  <c r="C9"/>
  <c r="C8"/>
  <c r="C105" i="2"/>
  <c r="C103"/>
  <c r="C100"/>
  <c r="C86"/>
  <c r="C91"/>
  <c r="C89"/>
  <c r="C72"/>
  <c r="C63"/>
  <c r="C77"/>
  <c r="C75"/>
  <c r="C61"/>
  <c r="C58"/>
  <c r="C44"/>
  <c r="C30"/>
  <c r="C49"/>
  <c r="C47"/>
  <c r="C33"/>
  <c r="C35"/>
  <c r="C16"/>
  <c r="C2"/>
  <c r="C21"/>
  <c r="C19"/>
  <c r="C5"/>
  <c r="C7"/>
  <c r="B8" i="3"/>
  <c r="B32" s="1"/>
  <c r="C32" l="1"/>
  <c r="C33"/>
  <c r="C35"/>
  <c r="H85" i="18"/>
  <c r="C115" i="2" s="1"/>
  <c r="N16" i="3" s="1"/>
  <c r="P16" s="1"/>
  <c r="Q16" s="1"/>
  <c r="F18"/>
  <c r="F42" s="1"/>
  <c r="I50" i="18"/>
  <c r="B33" i="3"/>
  <c r="B35"/>
  <c r="B37"/>
  <c r="D108" i="2"/>
  <c r="C120"/>
  <c r="C134" s="1"/>
  <c r="A2" i="21"/>
  <c r="A2" i="19"/>
  <c r="A2" i="24"/>
  <c r="A2" i="22"/>
  <c r="A2" i="20"/>
  <c r="A2" i="23"/>
  <c r="A2" i="18"/>
  <c r="A1" i="22"/>
  <c r="A1" i="20"/>
  <c r="A1" i="23"/>
  <c r="A1" i="21"/>
  <c r="A1" i="19"/>
  <c r="A1" i="24"/>
  <c r="A1" i="18"/>
  <c r="C18" i="2"/>
  <c r="A1" i="1"/>
  <c r="C20" i="2"/>
  <c r="A2" i="1"/>
  <c r="D3" i="3"/>
  <c r="D2"/>
  <c r="C73" i="2"/>
  <c r="C101"/>
  <c r="C59"/>
  <c r="C45"/>
  <c r="C31"/>
  <c r="C3"/>
  <c r="N8" i="3" s="1"/>
  <c r="C17" i="2"/>
  <c r="N9" i="3" s="1"/>
  <c r="C87" i="2"/>
  <c r="H85" i="22" l="1"/>
  <c r="C129" i="2" s="1"/>
  <c r="N17" i="3" s="1"/>
  <c r="P17" s="1"/>
  <c r="Q17" s="1"/>
  <c r="I50" i="22"/>
  <c r="I51" s="1"/>
  <c r="I51" i="18"/>
  <c r="D121" i="2"/>
  <c r="F19" i="3"/>
  <c r="F43" s="1"/>
  <c r="C148" i="2"/>
  <c r="C34"/>
  <c r="A2" i="11"/>
  <c r="C32" i="2"/>
  <c r="A1" i="11"/>
  <c r="D37" i="2"/>
  <c r="D38" s="1"/>
  <c r="N10" i="3"/>
  <c r="P10" s="1"/>
  <c r="Q10" s="1"/>
  <c r="N12"/>
  <c r="P12" s="1"/>
  <c r="Q12" s="1"/>
  <c r="N13"/>
  <c r="P13" s="1"/>
  <c r="Q13" s="1"/>
  <c r="N14"/>
  <c r="P14" s="1"/>
  <c r="Q14" s="1"/>
  <c r="N15"/>
  <c r="P15" s="1"/>
  <c r="Q15" s="1"/>
  <c r="N11"/>
  <c r="P11" s="1"/>
  <c r="Q11" s="1"/>
  <c r="D25" i="2"/>
  <c r="D11"/>
  <c r="D79"/>
  <c r="D51"/>
  <c r="P9" i="3"/>
  <c r="D9" i="2"/>
  <c r="D93"/>
  <c r="D65"/>
  <c r="D23"/>
  <c r="D39" l="1"/>
  <c r="Q9" i="3"/>
  <c r="D135" i="2"/>
  <c r="D136" s="1"/>
  <c r="H85" i="21"/>
  <c r="C143" i="2" s="1"/>
  <c r="N18" i="3" s="1"/>
  <c r="P18" s="1"/>
  <c r="Q18" s="1"/>
  <c r="F20"/>
  <c r="F44" s="1"/>
  <c r="D40" i="2"/>
  <c r="D41" s="1"/>
  <c r="I50" i="21"/>
  <c r="C162" i="2"/>
  <c r="A1" i="10"/>
  <c r="C46" i="2"/>
  <c r="C48"/>
  <c r="A2" i="10"/>
  <c r="D80" i="2"/>
  <c r="D52"/>
  <c r="D10"/>
  <c r="D12" s="1"/>
  <c r="P8" i="3"/>
  <c r="D94" i="2"/>
  <c r="D24"/>
  <c r="D26" s="1"/>
  <c r="D27" s="1"/>
  <c r="E87" i="11" s="1"/>
  <c r="D66" i="2"/>
  <c r="H85" i="20" l="1"/>
  <c r="C157" i="2" s="1"/>
  <c r="N19" i="3" s="1"/>
  <c r="P19" s="1"/>
  <c r="Q19" s="1"/>
  <c r="F21"/>
  <c r="F45" s="1"/>
  <c r="I51" i="21"/>
  <c r="D149" i="2"/>
  <c r="D53"/>
  <c r="D54" s="1"/>
  <c r="D55" s="1"/>
  <c r="I50" i="20"/>
  <c r="C176" i="2"/>
  <c r="C62"/>
  <c r="A2" i="9"/>
  <c r="A1"/>
  <c r="C60" i="2"/>
  <c r="D42"/>
  <c r="E88" i="10" s="1"/>
  <c r="E87"/>
  <c r="H10" i="3" s="1"/>
  <c r="D13" i="2"/>
  <c r="E87" i="1" s="1"/>
  <c r="Q8" i="3"/>
  <c r="I58" i="10" l="1"/>
  <c r="I81"/>
  <c r="I82"/>
  <c r="I66"/>
  <c r="I62"/>
  <c r="I69"/>
  <c r="I65"/>
  <c r="I61"/>
  <c r="I60"/>
  <c r="I63"/>
  <c r="I68"/>
  <c r="I64"/>
  <c r="I67"/>
  <c r="I59"/>
  <c r="J10" i="3"/>
  <c r="I10"/>
  <c r="K10" s="1"/>
  <c r="H85" i="19"/>
  <c r="C171" i="2" s="1"/>
  <c r="N20" i="3" s="1"/>
  <c r="P20" s="1"/>
  <c r="Q20" s="1"/>
  <c r="D67" i="2"/>
  <c r="D68" s="1"/>
  <c r="D150"/>
  <c r="I51" i="20"/>
  <c r="D163" i="2"/>
  <c r="F22" i="3"/>
  <c r="F46" s="1"/>
  <c r="I50" i="19"/>
  <c r="C190" i="2"/>
  <c r="C76"/>
  <c r="A2" i="8"/>
  <c r="A1"/>
  <c r="C74" i="2"/>
  <c r="E87" i="9"/>
  <c r="H11" i="3" s="1"/>
  <c r="D56" i="2"/>
  <c r="E88" i="9" s="1"/>
  <c r="D28" i="2"/>
  <c r="E88" i="11" s="1"/>
  <c r="H9" i="3"/>
  <c r="D14" i="2"/>
  <c r="E88" i="1" s="1"/>
  <c r="H8" i="3"/>
  <c r="I58" i="9" l="1"/>
  <c r="I81"/>
  <c r="I82"/>
  <c r="I63"/>
  <c r="I59"/>
  <c r="I62"/>
  <c r="I65"/>
  <c r="I61"/>
  <c r="I64"/>
  <c r="I60"/>
  <c r="I58" i="11"/>
  <c r="I81"/>
  <c r="I82"/>
  <c r="I67"/>
  <c r="I63"/>
  <c r="I59"/>
  <c r="I66"/>
  <c r="I62"/>
  <c r="I69"/>
  <c r="I65"/>
  <c r="I61"/>
  <c r="I68"/>
  <c r="I64"/>
  <c r="I60"/>
  <c r="I66" i="1"/>
  <c r="I62"/>
  <c r="I69"/>
  <c r="I65"/>
  <c r="I61"/>
  <c r="I68"/>
  <c r="I64"/>
  <c r="I60"/>
  <c r="I67"/>
  <c r="I63"/>
  <c r="I77"/>
  <c r="I78"/>
  <c r="J11" i="3"/>
  <c r="I11"/>
  <c r="K11" s="1"/>
  <c r="J9"/>
  <c r="I9"/>
  <c r="K9" s="1"/>
  <c r="I59" i="1"/>
  <c r="I81"/>
  <c r="I58"/>
  <c r="I82"/>
  <c r="H85" i="23"/>
  <c r="C185" i="2" s="1"/>
  <c r="N21" i="3" s="1"/>
  <c r="P21" s="1"/>
  <c r="Q21" s="1"/>
  <c r="D69" i="2"/>
  <c r="I83" i="10"/>
  <c r="I84" s="1"/>
  <c r="I51" i="19"/>
  <c r="D177" i="2"/>
  <c r="D164"/>
  <c r="D81"/>
  <c r="D82" s="1"/>
  <c r="D83" s="1"/>
  <c r="E87" i="7" s="1"/>
  <c r="H13" i="3" s="1"/>
  <c r="I50" i="23"/>
  <c r="J34" i="3"/>
  <c r="M34" s="1"/>
  <c r="C204" i="2"/>
  <c r="C90"/>
  <c r="A2" i="7"/>
  <c r="A1"/>
  <c r="C88" i="2"/>
  <c r="J8" i="3"/>
  <c r="I8"/>
  <c r="K8" s="1"/>
  <c r="J13" l="1"/>
  <c r="I13"/>
  <c r="K13" s="1"/>
  <c r="H85" i="24"/>
  <c r="C199" i="2" s="1"/>
  <c r="N22" i="3" s="1"/>
  <c r="P22" s="1"/>
  <c r="Q22" s="1"/>
  <c r="D84" i="2"/>
  <c r="E88" i="7" s="1"/>
  <c r="I82" s="1"/>
  <c r="E87" i="8"/>
  <c r="H12" i="3" s="1"/>
  <c r="I12" s="1"/>
  <c r="K12" s="1"/>
  <c r="D70" i="2"/>
  <c r="E88" i="8" s="1"/>
  <c r="I82" s="1"/>
  <c r="I51" i="23"/>
  <c r="D191" i="2"/>
  <c r="D192" s="1"/>
  <c r="D178"/>
  <c r="I50" i="24"/>
  <c r="D95" i="2"/>
  <c r="I83" i="9"/>
  <c r="I84" s="1"/>
  <c r="J33" i="3"/>
  <c r="M33" s="1"/>
  <c r="J35"/>
  <c r="M35" s="1"/>
  <c r="I34"/>
  <c r="L34" s="1"/>
  <c r="I83" i="11"/>
  <c r="I84" s="1"/>
  <c r="I83" i="1"/>
  <c r="I84" s="1"/>
  <c r="C104" i="2"/>
  <c r="A2" i="6"/>
  <c r="A1"/>
  <c r="C102" i="2"/>
  <c r="P23" i="3" l="1"/>
  <c r="J12"/>
  <c r="H34"/>
  <c r="K34" s="1"/>
  <c r="D96" i="2"/>
  <c r="D97" s="1"/>
  <c r="I51" i="24"/>
  <c r="D205" i="2"/>
  <c r="D109"/>
  <c r="D110" s="1"/>
  <c r="D111" s="1"/>
  <c r="J37" i="3"/>
  <c r="M37" s="1"/>
  <c r="I35"/>
  <c r="L35" s="1"/>
  <c r="A1" i="5"/>
  <c r="C116" i="2"/>
  <c r="A2" i="5"/>
  <c r="C118" i="2"/>
  <c r="C132" s="1"/>
  <c r="C146" s="1"/>
  <c r="C160" s="1"/>
  <c r="C174" s="1"/>
  <c r="C188" s="1"/>
  <c r="C202" s="1"/>
  <c r="I33" i="3"/>
  <c r="L33" s="1"/>
  <c r="N25" l="1"/>
  <c r="N50"/>
  <c r="I83" i="7"/>
  <c r="I84" s="1"/>
  <c r="I83" i="8"/>
  <c r="I84" s="1"/>
  <c r="J36" i="3"/>
  <c r="H35"/>
  <c r="K35" s="1"/>
  <c r="E87" i="6"/>
  <c r="H14" i="3" s="1"/>
  <c r="I14" s="1"/>
  <c r="K14" s="1"/>
  <c r="D98" i="2"/>
  <c r="E88" i="6" s="1"/>
  <c r="I82" s="1"/>
  <c r="D206" i="2"/>
  <c r="C130"/>
  <c r="D123"/>
  <c r="D112"/>
  <c r="E88" i="5" s="1"/>
  <c r="I82" s="1"/>
  <c r="E87"/>
  <c r="H15" i="3" s="1"/>
  <c r="I15" s="1"/>
  <c r="K15" s="1"/>
  <c r="I37"/>
  <c r="L37" s="1"/>
  <c r="H33"/>
  <c r="K33" s="1"/>
  <c r="I36" l="1"/>
  <c r="L36" s="1"/>
  <c r="D122" i="2"/>
  <c r="D124" s="1"/>
  <c r="D125" s="1"/>
  <c r="C144"/>
  <c r="D137"/>
  <c r="D138" s="1"/>
  <c r="D139" s="1"/>
  <c r="J14" i="3"/>
  <c r="J15"/>
  <c r="H37"/>
  <c r="K37" s="1"/>
  <c r="H36" l="1"/>
  <c r="K36" s="1"/>
  <c r="J39"/>
  <c r="M39" s="1"/>
  <c r="J38"/>
  <c r="M38" s="1"/>
  <c r="E87" i="22"/>
  <c r="H17" i="3" s="1"/>
  <c r="I17" s="1"/>
  <c r="K17" s="1"/>
  <c r="D140" i="2"/>
  <c r="E88" i="22" s="1"/>
  <c r="I82" s="1"/>
  <c r="D126" i="2"/>
  <c r="E88" i="18" s="1"/>
  <c r="I82" s="1"/>
  <c r="E87"/>
  <c r="H16" i="3" s="1"/>
  <c r="I16" s="1"/>
  <c r="K16" s="1"/>
  <c r="C158" i="2"/>
  <c r="D151"/>
  <c r="D152" s="1"/>
  <c r="D153" s="1"/>
  <c r="I83" i="6"/>
  <c r="I84" s="1"/>
  <c r="J23" i="3"/>
  <c r="I83" i="5"/>
  <c r="I84" s="1"/>
  <c r="K23" i="3" l="1"/>
  <c r="J32" s="1"/>
  <c r="M32" s="1"/>
  <c r="C172" i="2"/>
  <c r="D165"/>
  <c r="D166" s="1"/>
  <c r="D167" s="1"/>
  <c r="J17" i="3"/>
  <c r="I38"/>
  <c r="L38" s="1"/>
  <c r="I39"/>
  <c r="L39" s="1"/>
  <c r="E87" i="21"/>
  <c r="H18" i="3" s="1"/>
  <c r="I18" s="1"/>
  <c r="K18" s="1"/>
  <c r="D154" i="2"/>
  <c r="E88" i="21" s="1"/>
  <c r="I82" s="1"/>
  <c r="J16" i="3"/>
  <c r="I32" l="1"/>
  <c r="L32" s="1"/>
  <c r="I83" i="22"/>
  <c r="I84" s="1"/>
  <c r="J40" i="3"/>
  <c r="M40" s="1"/>
  <c r="J18"/>
  <c r="H38"/>
  <c r="K38" s="1"/>
  <c r="J41"/>
  <c r="M41" s="1"/>
  <c r="C186" i="2"/>
  <c r="D179"/>
  <c r="D180" s="1"/>
  <c r="D181" s="1"/>
  <c r="I83" i="18"/>
  <c r="I84" s="1"/>
  <c r="H39" i="3"/>
  <c r="K39" s="1"/>
  <c r="D168" i="2"/>
  <c r="E88" i="20" s="1"/>
  <c r="I82" s="1"/>
  <c r="E87"/>
  <c r="H19" i="3" s="1"/>
  <c r="I19" s="1"/>
  <c r="K19" s="1"/>
  <c r="H32" l="1"/>
  <c r="K32" s="1"/>
  <c r="I83" i="21"/>
  <c r="I84" s="1"/>
  <c r="D182" i="2"/>
  <c r="E88" i="19" s="1"/>
  <c r="I82" s="1"/>
  <c r="E87"/>
  <c r="H20" i="3" s="1"/>
  <c r="I20" s="1"/>
  <c r="K20" s="1"/>
  <c r="I41"/>
  <c r="L41" s="1"/>
  <c r="J42"/>
  <c r="M42" s="1"/>
  <c r="J19"/>
  <c r="C200" i="2"/>
  <c r="D207" s="1"/>
  <c r="D208" s="1"/>
  <c r="D209" s="1"/>
  <c r="D193"/>
  <c r="D194" s="1"/>
  <c r="D195" s="1"/>
  <c r="I40" i="3"/>
  <c r="L40" s="1"/>
  <c r="H40" l="1"/>
  <c r="K40" s="1"/>
  <c r="H41"/>
  <c r="K41" s="1"/>
  <c r="D196" i="2"/>
  <c r="E88" i="23" s="1"/>
  <c r="I82" s="1"/>
  <c r="E87"/>
  <c r="H21" i="3" s="1"/>
  <c r="I21" s="1"/>
  <c r="K21" s="1"/>
  <c r="J43"/>
  <c r="M43" s="1"/>
  <c r="D210" i="2"/>
  <c r="E88" i="24" s="1"/>
  <c r="I82" s="1"/>
  <c r="E87"/>
  <c r="H22" i="3" s="1"/>
  <c r="I22" s="1"/>
  <c r="K22" s="1"/>
  <c r="I42"/>
  <c r="J20"/>
  <c r="I83" i="20"/>
  <c r="I84" s="1"/>
  <c r="H42" i="3" l="1"/>
  <c r="K42" s="1"/>
  <c r="L42"/>
  <c r="I43"/>
  <c r="L43" s="1"/>
  <c r="J44"/>
  <c r="M44" s="1"/>
  <c r="J22"/>
  <c r="J21"/>
  <c r="I83" i="19"/>
  <c r="I84" s="1"/>
  <c r="J45" i="3" l="1"/>
  <c r="M45" s="1"/>
  <c r="I44"/>
  <c r="L44" s="1"/>
  <c r="H43"/>
  <c r="K43" s="1"/>
  <c r="I83" i="24"/>
  <c r="I84" s="1"/>
  <c r="J46" i="3"/>
  <c r="M46" s="1"/>
  <c r="I83" i="23"/>
  <c r="I84" s="1"/>
  <c r="H44" i="3" l="1"/>
  <c r="K44" s="1"/>
  <c r="I45"/>
  <c r="L45" s="1"/>
  <c r="J48"/>
  <c r="I46"/>
  <c r="L46" s="1"/>
  <c r="H46" l="1"/>
  <c r="K46" s="1"/>
  <c r="H45"/>
  <c r="K45" s="1"/>
  <c r="L48"/>
  <c r="I48"/>
  <c r="M48"/>
  <c r="K48" l="1"/>
</calcChain>
</file>

<file path=xl/comments1.xml><?xml version="1.0" encoding="utf-8"?>
<comments xmlns="http://schemas.openxmlformats.org/spreadsheetml/2006/main">
  <authors>
    <author>Сони</author>
  </authors>
  <commentLis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  <comment ref="E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  <comment ref="G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Вписать в ячейки, выделенные зеленым название операции (например "фрезеровка акрила 3мм" или "оклейка элькамет"), правее поставить длину в метрах. Ниже  вписать скорость операции в метрах в минуту (например "1"). Результирующее данные отобразятся в №№ п.п.20-22 </t>
        </r>
      </text>
    </comment>
  </commentList>
</comments>
</file>

<file path=xl/sharedStrings.xml><?xml version="1.0" encoding="utf-8"?>
<sst xmlns="http://schemas.openxmlformats.org/spreadsheetml/2006/main" count="1922" uniqueCount="235">
  <si>
    <t>Утверждаю</t>
  </si>
  <si>
    <t>Носиков Д. А.</t>
  </si>
  <si>
    <t>Акт списания материалов в производство</t>
  </si>
  <si>
    <t>ед.изм</t>
  </si>
  <si>
    <t>Высота</t>
  </si>
  <si>
    <t>Ширина</t>
  </si>
  <si>
    <t>Количество</t>
  </si>
  <si>
    <t>№п.п.</t>
  </si>
  <si>
    <t>кол-во на 1 шт.</t>
  </si>
  <si>
    <t>кол-во всего</t>
  </si>
  <si>
    <t>стоимость руб.</t>
  </si>
  <si>
    <t>ч.ч.</t>
  </si>
  <si>
    <t>Стоимость изделия</t>
  </si>
  <si>
    <t>Общая стоимость заказа</t>
  </si>
  <si>
    <t>_____________________________</t>
  </si>
  <si>
    <t>_______________________________</t>
  </si>
  <si>
    <t>Время изготовления</t>
  </si>
  <si>
    <t>Показатель рентабельности</t>
  </si>
  <si>
    <t>Накладные расходы  (норма в %)</t>
  </si>
  <si>
    <t>Всего ч/ч на производстве</t>
  </si>
  <si>
    <t>КПД (при конвейерном производстве)</t>
  </si>
  <si>
    <t>Норма налогов (в % от стоимости)</t>
  </si>
  <si>
    <t>Стоимость материалов</t>
  </si>
  <si>
    <t>Накладные расходы</t>
  </si>
  <si>
    <t>№</t>
  </si>
  <si>
    <t>Наименование</t>
  </si>
  <si>
    <t>Стоимость за ед.</t>
  </si>
  <si>
    <t>Всего</t>
  </si>
  <si>
    <t>Изделие:</t>
  </si>
  <si>
    <t>кол-во на ед./мин</t>
  </si>
  <si>
    <t>кол-во всего / час</t>
  </si>
  <si>
    <t>цена закупочная</t>
  </si>
  <si>
    <t xml:space="preserve">Проверил </t>
  </si>
  <si>
    <t>Разработал</t>
  </si>
  <si>
    <t>всего на изделие</t>
  </si>
  <si>
    <t>х</t>
  </si>
  <si>
    <t>Итого:</t>
  </si>
  <si>
    <t>КПД</t>
  </si>
  <si>
    <t>дата</t>
  </si>
  <si>
    <t>Генеральный Директор ООО "Балтик-Лайт"</t>
  </si>
  <si>
    <t>Кол-во</t>
  </si>
  <si>
    <t>Всего:</t>
  </si>
  <si>
    <t>Нормы времени и стоимость производственных операций</t>
  </si>
  <si>
    <t>Норма прибыли на позицию</t>
  </si>
  <si>
    <t>Норма налогов на позицию</t>
  </si>
  <si>
    <t>Изделие №1</t>
  </si>
  <si>
    <t>Изделие №2</t>
  </si>
  <si>
    <t>Изделие №3</t>
  </si>
  <si>
    <t>Изделие №4</t>
  </si>
  <si>
    <t>Изделие №5</t>
  </si>
  <si>
    <t>Изделие №6</t>
  </si>
  <si>
    <t>Изделие №7</t>
  </si>
  <si>
    <t>Изделие №8</t>
  </si>
  <si>
    <t>Сводная таблица стоимости работ</t>
  </si>
  <si>
    <t>Проектирование</t>
  </si>
  <si>
    <t>Снабжение</t>
  </si>
  <si>
    <t>Снабжение р/д</t>
  </si>
  <si>
    <t>Производство</t>
  </si>
  <si>
    <t>Монтаж р/д</t>
  </si>
  <si>
    <t>Монтаж</t>
  </si>
  <si>
    <t>Изготовление р/дней (справочно)</t>
  </si>
  <si>
    <t>предполагаемая дата начала</t>
  </si>
  <si>
    <t>Расчетный срок изготовления р/д</t>
  </si>
  <si>
    <t>предполагаемая дата завершения всего объема</t>
  </si>
  <si>
    <t>Расчетная дата (отдельно по позициям)</t>
  </si>
  <si>
    <t>на</t>
  </si>
  <si>
    <t>изд.</t>
  </si>
  <si>
    <t>на 1 изд.</t>
  </si>
  <si>
    <t>Размер</t>
  </si>
  <si>
    <r>
      <t>К(</t>
    </r>
    <r>
      <rPr>
        <sz val="8"/>
        <rFont val="Arial Cyr"/>
        <charset val="204"/>
      </rPr>
      <t>фин.</t>
    </r>
    <r>
      <rPr>
        <sz val="10"/>
        <rFont val="Arial Cyr"/>
        <charset val="204"/>
      </rPr>
      <t>)=У.Е.</t>
    </r>
  </si>
  <si>
    <t>У.Е.</t>
  </si>
  <si>
    <t>Руб.</t>
  </si>
  <si>
    <t>к1</t>
  </si>
  <si>
    <t>к2</t>
  </si>
  <si>
    <t>Идентификатор (заказчик, запрос, объект)</t>
  </si>
  <si>
    <t>ООО "БАЛТИК-ЛАЙТ"</t>
  </si>
  <si>
    <t>выписано:</t>
  </si>
  <si>
    <t>дата:</t>
  </si>
  <si>
    <t>ООО "Балтик Имидж Групп"</t>
  </si>
  <si>
    <t>срок выполнения:</t>
  </si>
  <si>
    <t>менеджер</t>
  </si>
  <si>
    <t>Техническое задание №</t>
  </si>
  <si>
    <r>
      <t>Тип работ</t>
    </r>
    <r>
      <rPr>
        <sz val="12"/>
        <rFont val="Arial Cyr"/>
        <charset val="204"/>
      </rPr>
      <t xml:space="preserve"> (экспертиза, изготовление, ремонт, монтаж, печать, дизайн, другое)</t>
    </r>
  </si>
  <si>
    <t>Заказчик (юр. лицо, физ. лицо):</t>
  </si>
  <si>
    <t>Адрес, сторона размещения:</t>
  </si>
  <si>
    <t>Администратор (имя, тел.):</t>
  </si>
  <si>
    <t>Инженерная служба (имя, тел):</t>
  </si>
  <si>
    <t>Возм. время работ (ночь, день, др.)</t>
  </si>
  <si>
    <r>
      <t xml:space="preserve">Доп. подробности к производству работ           </t>
    </r>
    <r>
      <rPr>
        <sz val="12"/>
        <rFont val="Arial Cyr"/>
        <charset val="204"/>
      </rPr>
      <t>(материал мест крепления, наличие и место электровывода, др.)</t>
    </r>
  </si>
  <si>
    <t>Спецтехника для работ</t>
  </si>
  <si>
    <t xml:space="preserve">(18, 22, 28, 30, 35, 50 метров), колено или телескопическая другая спецтехника (кран, пеканиска, леса, др.) </t>
  </si>
  <si>
    <t>Контактное лицо для связи с водителем автовышки (от нас)</t>
  </si>
  <si>
    <t>Водитель автовышки (тел.)</t>
  </si>
  <si>
    <t>время проведения работ (начало и предп. окончание)</t>
  </si>
  <si>
    <t>согласованное время (если несколько - указать)</t>
  </si>
  <si>
    <t>ПРОИЗВОДИМЫЕ РАБОТЫ:</t>
  </si>
  <si>
    <r>
      <rPr>
        <b/>
        <sz val="12"/>
        <rFont val="Arial Cyr"/>
        <charset val="204"/>
      </rPr>
      <t>(Изделия, технология, состав работ, др. данные по запросу технического специалиста)</t>
    </r>
    <r>
      <rPr>
        <b/>
        <sz val="11"/>
        <rFont val="Arial Cyr"/>
        <charset val="204"/>
      </rPr>
      <t xml:space="preserve">       *</t>
    </r>
    <r>
      <rPr>
        <sz val="11"/>
        <rFont val="Arial Cyr"/>
        <charset val="204"/>
      </rPr>
      <t xml:space="preserve">обязательно указать место электровывода на изделии и у заказчика.  </t>
    </r>
    <r>
      <rPr>
        <b/>
        <sz val="11"/>
        <rFont val="Arial Cyr"/>
        <charset val="204"/>
      </rPr>
      <t xml:space="preserve">   </t>
    </r>
  </si>
  <si>
    <t>К-во</t>
  </si>
  <si>
    <t>Пленки и окраска (серия, №, RAL, другое)</t>
  </si>
  <si>
    <t>Полноцветное изображение (материал, качество dpi, доп. обработка)</t>
  </si>
  <si>
    <t>Файлы и др. подробности</t>
  </si>
  <si>
    <t>Отгрузка (офис, производство, время, др.)</t>
  </si>
  <si>
    <t>Доставка (время, упаковка, др.)</t>
  </si>
  <si>
    <t>Отметки о передаче (дата, отв. лицо):</t>
  </si>
  <si>
    <t>Сводная таблица себестоимости работ</t>
  </si>
  <si>
    <t>к3</t>
  </si>
  <si>
    <t>Руб. с НДС</t>
  </si>
  <si>
    <t>Без НДС</t>
  </si>
  <si>
    <t>НДС 18%</t>
  </si>
  <si>
    <t>Предполагаемый срок изготовления Р/дней</t>
  </si>
  <si>
    <r>
      <rPr>
        <b/>
        <sz val="14"/>
        <rFont val="Arial Cyr"/>
        <charset val="204"/>
      </rPr>
      <t>Лица согласовывающие работы</t>
    </r>
    <r>
      <rPr>
        <b/>
        <sz val="12"/>
        <rFont val="Arial Cyr"/>
        <charset val="204"/>
      </rPr>
      <t xml:space="preserve">             Заказчик (представитель), тел.:</t>
    </r>
  </si>
  <si>
    <t>Прим:</t>
  </si>
  <si>
    <t>Сервисный сбор компании</t>
  </si>
  <si>
    <t>Всего применительно к 1 шт.</t>
  </si>
  <si>
    <t>Изделие №9</t>
  </si>
  <si>
    <t>Изделие №10</t>
  </si>
  <si>
    <t>Изделие №11</t>
  </si>
  <si>
    <t>Изделие №12</t>
  </si>
  <si>
    <t>Изделие №13</t>
  </si>
  <si>
    <t>Изделие №14</t>
  </si>
  <si>
    <t>Изделие №15</t>
  </si>
  <si>
    <t>Себетоимость изделия</t>
  </si>
  <si>
    <t>Себестоимость изделий</t>
  </si>
  <si>
    <r>
      <rPr>
        <b/>
        <sz val="12"/>
        <rFont val="Arial Cyr"/>
        <charset val="204"/>
      </rPr>
      <t>k-</t>
    </r>
    <r>
      <rPr>
        <b/>
        <sz val="9"/>
        <rFont val="Arial Cyr"/>
        <charset val="204"/>
      </rPr>
      <t>расх.</t>
    </r>
  </si>
  <si>
    <r>
      <t>k-</t>
    </r>
    <r>
      <rPr>
        <b/>
        <sz val="9"/>
        <rFont val="Arial Cyr"/>
        <charset val="204"/>
      </rPr>
      <t>расх.</t>
    </r>
  </si>
  <si>
    <t>участие в расчете</t>
  </si>
  <si>
    <t>Проектир. р/д</t>
  </si>
  <si>
    <t>Накладные расх.</t>
  </si>
  <si>
    <t>Итого материалов</t>
  </si>
  <si>
    <t>кол-во изд.</t>
  </si>
  <si>
    <t>вспом. время на все изд./мин.</t>
  </si>
  <si>
    <t>Погрузо - разгрузочные работы</t>
  </si>
  <si>
    <t>Подготовка рабоч. проекта на производство</t>
  </si>
  <si>
    <t>минут</t>
  </si>
  <si>
    <t>часов</t>
  </si>
  <si>
    <t>дата расчета</t>
  </si>
  <si>
    <t xml:space="preserve"> БЛАНК ТЗ на печать      </t>
  </si>
  <si>
    <t xml:space="preserve">     Отв.менеджер: </t>
  </si>
  <si>
    <t xml:space="preserve">Заказчик: </t>
  </si>
  <si>
    <t xml:space="preserve">Дата приемки: </t>
  </si>
  <si>
    <t xml:space="preserve">Телефоны: </t>
  </si>
  <si>
    <t xml:space="preserve">Срок выполнения: </t>
  </si>
  <si>
    <t xml:space="preserve">№  </t>
  </si>
  <si>
    <t>Материал</t>
  </si>
  <si>
    <t>dpi</t>
  </si>
  <si>
    <t>Ширина/</t>
  </si>
  <si>
    <t>Способ обработки</t>
  </si>
  <si>
    <t>Имя файла</t>
  </si>
  <si>
    <t>Примечание</t>
  </si>
  <si>
    <t>Подпись заказчика</t>
  </si>
  <si>
    <t>высота</t>
  </si>
  <si>
    <t xml:space="preserve">Особые условия*: </t>
  </si>
  <si>
    <t xml:space="preserve">Примечание менеджера: </t>
  </si>
  <si>
    <r>
      <t>Обработка после печати:</t>
    </r>
    <r>
      <rPr>
        <sz val="12"/>
        <color theme="1"/>
        <rFont val="Arial"/>
        <family val="2"/>
        <charset val="204"/>
      </rPr>
      <t xml:space="preserve"> </t>
    </r>
  </si>
  <si>
    <r>
      <t>Отгрузка:</t>
    </r>
    <r>
      <rPr>
        <u/>
        <sz val="12"/>
        <color theme="1"/>
        <rFont val="Arial"/>
        <family val="2"/>
        <charset val="204"/>
      </rPr>
      <t xml:space="preserve"> из офиса</t>
    </r>
  </si>
  <si>
    <t xml:space="preserve">                                                               Заказчик _________________</t>
  </si>
  <si>
    <t>Исполнитель ___________________</t>
  </si>
  <si>
    <t>*в случае отсутствия информационных уточнений в этом пункте Тех.задания, претензии заказчика к готовому печатному изображению приниматься и рассматриваться не будут!!!</t>
  </si>
  <si>
    <t>Объект (бренд, вывеска, изделие):</t>
  </si>
  <si>
    <r>
      <t xml:space="preserve">L </t>
    </r>
    <r>
      <rPr>
        <sz val="9"/>
        <color indexed="8"/>
        <rFont val="Calibri"/>
        <family val="2"/>
        <charset val="204"/>
      </rPr>
      <t>крив.1 (м)</t>
    </r>
  </si>
  <si>
    <r>
      <t xml:space="preserve">L </t>
    </r>
    <r>
      <rPr>
        <sz val="9"/>
        <color indexed="8"/>
        <rFont val="Calibri"/>
        <family val="2"/>
        <charset val="204"/>
      </rPr>
      <t>крив.2 (м)</t>
    </r>
  </si>
  <si>
    <r>
      <t xml:space="preserve">L </t>
    </r>
    <r>
      <rPr>
        <sz val="9"/>
        <color indexed="8"/>
        <rFont val="Calibri"/>
        <family val="2"/>
        <charset val="204"/>
      </rPr>
      <t>крив.3 (м)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</si>
  <si>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 мин.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</si>
  <si>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мин.</t>
    </r>
  </si>
  <si>
    <r>
      <rPr>
        <b/>
        <sz val="11"/>
        <color theme="1"/>
        <rFont val="Calibri"/>
        <family val="2"/>
        <charset val="204"/>
        <scheme val="minor"/>
      </rPr>
      <t>t</t>
    </r>
    <r>
      <rPr>
        <b/>
        <sz val="8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, мин.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</si>
  <si>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.1 </t>
    </r>
    <r>
      <rPr>
        <sz val="8"/>
        <color indexed="8"/>
        <rFont val="Calibri"/>
        <family val="2"/>
        <charset val="204"/>
      </rPr>
      <t>(м/мин)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</si>
  <si>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.2 </t>
    </r>
    <r>
      <rPr>
        <sz val="8"/>
        <color indexed="8"/>
        <rFont val="Calibri"/>
        <family val="2"/>
        <charset val="204"/>
      </rPr>
      <t>(м/мин)</t>
    </r>
  </si>
  <si>
    <r>
      <t xml:space="preserve">S </t>
    </r>
    <r>
      <rPr>
        <b/>
        <sz val="8"/>
        <color indexed="8"/>
        <rFont val="Calibri"/>
        <family val="2"/>
        <charset val="204"/>
      </rPr>
      <t>обр</t>
    </r>
    <r>
      <rPr>
        <sz val="9"/>
        <color indexed="8"/>
        <rFont val="Calibri"/>
        <family val="2"/>
        <charset val="204"/>
      </rPr>
      <t xml:space="preserve">.3 </t>
    </r>
    <r>
      <rPr>
        <sz val="8"/>
        <color indexed="8"/>
        <rFont val="Calibri"/>
        <family val="2"/>
        <charset val="204"/>
      </rPr>
      <t>(м/мин)</t>
    </r>
  </si>
  <si>
    <t xml:space="preserve"> </t>
  </si>
  <si>
    <t>Заявка на проведение работ №</t>
  </si>
  <si>
    <t>Тех. Специалист</t>
  </si>
  <si>
    <t>Дополнительные параметры</t>
  </si>
  <si>
    <t>дополнительные параметры:</t>
  </si>
  <si>
    <t xml:space="preserve">наименование </t>
  </si>
  <si>
    <t xml:space="preserve">yаименование </t>
  </si>
  <si>
    <t>Сметная стоимость материалов и услуг субподрядчиков</t>
  </si>
  <si>
    <t>ЕСЛИ(C8=0;0;инф!C3/(инф!C6/22)/инф!C7*5)</t>
  </si>
  <si>
    <t>Грейт</t>
  </si>
  <si>
    <t>Световые буквы GREAT ГРЕЙТ</t>
  </si>
  <si>
    <t>ПВХ "VEKAPLAN SF TREND" 3050х2030х6,0 (бок)</t>
  </si>
  <si>
    <t>кв.м.</t>
  </si>
  <si>
    <t>Акрил.стекло Plexiglas XT 6N570 (75570) зеленое 3050х2050х3мм</t>
  </si>
  <si>
    <t>ПВХ "VEKAPLAN SF" 3050х2030х8,0 (задник)</t>
  </si>
  <si>
    <t>Пленка 641 031</t>
  </si>
  <si>
    <t>м.п.</t>
  </si>
  <si>
    <t>Клей СА-12 50 г.</t>
  </si>
  <si>
    <t>шт</t>
  </si>
  <si>
    <t>Светодиоды 5 SMD зеленый</t>
  </si>
  <si>
    <t>шт.</t>
  </si>
  <si>
    <t>Блок питания 200 Вт.</t>
  </si>
  <si>
    <t>Труба профильная 25х25х2</t>
  </si>
  <si>
    <t>Шуруп Li 16</t>
  </si>
  <si>
    <t>Шайба 8 кузовная</t>
  </si>
  <si>
    <t>Провод ШВВП 2х0,75</t>
  </si>
  <si>
    <t>Гофротруба 16 мм</t>
  </si>
  <si>
    <t>Фрезеровка ПВХ (бок)</t>
  </si>
  <si>
    <t>Фрезеровка акрила (лицо)</t>
  </si>
  <si>
    <t>Фрезеровка ПВХ (задник)</t>
  </si>
  <si>
    <t>Склейка корпуса букв</t>
  </si>
  <si>
    <t>Сварочные работы</t>
  </si>
  <si>
    <t>Покраска рам</t>
  </si>
  <si>
    <t>установка задника на раму</t>
  </si>
  <si>
    <t>Установка диодов</t>
  </si>
  <si>
    <t>Установка блоков питания и расключение</t>
  </si>
  <si>
    <t>Сборка букв</t>
  </si>
  <si>
    <t>Оклейка боковины</t>
  </si>
  <si>
    <t>Логотип</t>
  </si>
  <si>
    <t>Светодиоды 5 SMD зеленый, желтый</t>
  </si>
  <si>
    <t>Акрил желтый(4218) 3мм (лицо)</t>
  </si>
  <si>
    <t>Светодиоды 3 SMD Белый</t>
  </si>
  <si>
    <t>Световые буквы МЕБЕЛЬНЫЙ ЦЕНТР</t>
  </si>
  <si>
    <t>Труба проф.40х40</t>
  </si>
  <si>
    <t>Уголок 63х5</t>
  </si>
  <si>
    <t>Аренда Газель</t>
  </si>
  <si>
    <t>час</t>
  </si>
  <si>
    <t>Аренда А/вышка</t>
  </si>
  <si>
    <t>смена</t>
  </si>
  <si>
    <t>Электроды</t>
  </si>
  <si>
    <t>кг</t>
  </si>
  <si>
    <t>Кабель NYM 3х1,5</t>
  </si>
  <si>
    <t>Крепежный комплект</t>
  </si>
  <si>
    <t>Герметик</t>
  </si>
  <si>
    <t>Щит электрический</t>
  </si>
  <si>
    <t>Монтажные работы</t>
  </si>
  <si>
    <t>Резка металла</t>
  </si>
  <si>
    <t>Вскрытие панелей</t>
  </si>
  <si>
    <t>Сварочные работы,покраска</t>
  </si>
  <si>
    <t>Герметизация панелей</t>
  </si>
  <si>
    <t>Монтаж вывески</t>
  </si>
  <si>
    <t>Расключение, протяжка кабеля</t>
  </si>
  <si>
    <t>Пусконаладочные работы</t>
  </si>
  <si>
    <t>закладные</t>
  </si>
  <si>
    <t>работа стороннего подрядчика</t>
  </si>
  <si>
    <t>работа</t>
  </si>
  <si>
    <t>вывеска 13.3м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</si>
</sst>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_р_._-;\-* #,##0_р_._-;_-* &quot;-&quot;??_р_._-;_-@_-"/>
    <numFmt numFmtId="165" formatCode="#,##0_ ;\-#,##0\ "/>
    <numFmt numFmtId="166" formatCode="[$-419]d\ mmm;@"/>
    <numFmt numFmtId="167" formatCode="_-* #,##0.000_р_._-;\-* #,##0.000_р_._-;_-* &quot;-&quot;???_р_._-;_-@_-"/>
    <numFmt numFmtId="168" formatCode="_-* #,##0.000_р_._-;\-* #,##0.000_р_._-;_-* &quot;-&quot;??_р_._-;_-@_-"/>
  </numFmts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name val="Arial Cyr"/>
      <charset val="204"/>
    </font>
    <font>
      <sz val="10"/>
      <color indexed="16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name val="Arial Cyr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charset val="204"/>
    </font>
    <font>
      <b/>
      <sz val="11"/>
      <color indexed="27"/>
      <name val="Calibri"/>
      <family val="2"/>
      <charset val="204"/>
    </font>
    <font>
      <b/>
      <sz val="11"/>
      <color indexed="8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Arial Cyr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sz val="12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0"/>
      <color theme="0" tint="-0.34998626667073579"/>
      <name val="Calibri"/>
      <family val="2"/>
      <charset val="204"/>
    </font>
    <font>
      <sz val="11"/>
      <name val="Arial Cyr"/>
      <charset val="204"/>
    </font>
    <font>
      <b/>
      <sz val="16"/>
      <color indexed="8"/>
      <name val="Calibri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6"/>
      <name val="Arial Cyr"/>
      <charset val="204"/>
    </font>
    <font>
      <sz val="16"/>
      <color indexed="8"/>
      <name val="Calibri"/>
      <family val="2"/>
      <charset val="204"/>
    </font>
    <font>
      <sz val="16"/>
      <name val="Calibri"/>
      <family val="2"/>
      <charset val="204"/>
    </font>
    <font>
      <sz val="9.9"/>
      <color rgb="FF555555"/>
      <name val="Courier New"/>
      <family val="3"/>
      <charset val="204"/>
    </font>
    <font>
      <b/>
      <sz val="9"/>
      <name val="Arial Cyr"/>
      <charset val="204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0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name val="Arial Cyr"/>
      <charset val="204"/>
    </font>
    <font>
      <sz val="9.5"/>
      <name val="Arial Cyr"/>
      <charset val="204"/>
    </font>
    <font>
      <sz val="9.5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7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 wrapText="1"/>
      <protection hidden="1"/>
    </xf>
    <xf numFmtId="43" fontId="7" fillId="0" borderId="9" xfId="4" applyFont="1" applyBorder="1" applyAlignment="1" applyProtection="1">
      <alignment horizontal="center" vertical="center"/>
      <protection hidden="1"/>
    </xf>
    <xf numFmtId="43" fontId="2" fillId="0" borderId="9" xfId="4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43" fontId="11" fillId="0" borderId="9" xfId="4" applyFont="1" applyBorder="1" applyAlignment="1" applyProtection="1">
      <alignment horizontal="center" vertical="center" wrapText="1"/>
      <protection hidden="1"/>
    </xf>
    <xf numFmtId="43" fontId="2" fillId="0" borderId="0" xfId="4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43" fontId="0" fillId="0" borderId="10" xfId="4" applyFont="1" applyBorder="1" applyProtection="1">
      <protection hidden="1"/>
    </xf>
    <xf numFmtId="0" fontId="0" fillId="0" borderId="11" xfId="0" applyBorder="1" applyProtection="1">
      <protection hidden="1"/>
    </xf>
    <xf numFmtId="43" fontId="2" fillId="0" borderId="11" xfId="4" applyFont="1" applyBorder="1" applyAlignment="1" applyProtection="1">
      <alignment horizontal="left"/>
      <protection hidden="1"/>
    </xf>
    <xf numFmtId="43" fontId="0" fillId="3" borderId="0" xfId="4" applyFont="1" applyFill="1" applyProtection="1">
      <protection hidden="1"/>
    </xf>
    <xf numFmtId="43" fontId="0" fillId="3" borderId="0" xfId="0" applyNumberFormat="1" applyFill="1" applyProtection="1">
      <protection hidden="1"/>
    </xf>
    <xf numFmtId="0" fontId="2" fillId="4" borderId="9" xfId="1" applyFill="1" applyBorder="1" applyAlignment="1" applyProtection="1">
      <alignment horizontal="center"/>
      <protection locked="0"/>
    </xf>
    <xf numFmtId="9" fontId="2" fillId="4" borderId="13" xfId="3" applyFont="1" applyFill="1" applyBorder="1" applyAlignment="1" applyProtection="1">
      <alignment horizontal="center"/>
      <protection locked="0"/>
    </xf>
    <xf numFmtId="165" fontId="2" fillId="4" borderId="13" xfId="4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43" fontId="0" fillId="0" borderId="0" xfId="4" applyFont="1" applyProtection="1">
      <protection locked="0"/>
    </xf>
    <xf numFmtId="0" fontId="2" fillId="0" borderId="0" xfId="1" applyProtection="1">
      <protection hidden="1"/>
    </xf>
    <xf numFmtId="0" fontId="4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2" applyProtection="1">
      <protection hidden="1"/>
    </xf>
    <xf numFmtId="0" fontId="5" fillId="0" borderId="7" xfId="0" applyFont="1" applyBorder="1" applyProtection="1">
      <protection hidden="1"/>
    </xf>
    <xf numFmtId="0" fontId="2" fillId="0" borderId="0" xfId="2" applyAlignment="1" applyProtection="1">
      <alignment horizontal="center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2" fillId="0" borderId="0" xfId="1" applyAlignment="1" applyProtection="1">
      <alignment horizontal="right"/>
      <protection hidden="1"/>
    </xf>
    <xf numFmtId="0" fontId="2" fillId="0" borderId="14" xfId="1" applyBorder="1" applyAlignment="1" applyProtection="1">
      <alignment horizontal="center"/>
      <protection hidden="1"/>
    </xf>
    <xf numFmtId="0" fontId="2" fillId="0" borderId="0" xfId="1" applyAlignment="1" applyProtection="1">
      <alignment horizontal="center"/>
      <protection hidden="1"/>
    </xf>
    <xf numFmtId="43" fontId="14" fillId="0" borderId="0" xfId="4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5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43" fontId="7" fillId="0" borderId="0" xfId="4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1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43" fontId="2" fillId="0" borderId="0" xfId="4" applyFont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8" fillId="0" borderId="9" xfId="0" applyFont="1" applyBorder="1" applyAlignment="1" applyProtection="1">
      <alignment horizontal="center"/>
      <protection hidden="1"/>
    </xf>
    <xf numFmtId="0" fontId="18" fillId="0" borderId="9" xfId="0" applyFont="1" applyBorder="1" applyAlignment="1" applyProtection="1">
      <alignment horizontal="left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7" xfId="0" applyFont="1" applyBorder="1" applyAlignment="1" applyProtection="1">
      <alignment horizontal="center"/>
      <protection hidden="1"/>
    </xf>
    <xf numFmtId="164" fontId="18" fillId="0" borderId="9" xfId="4" applyNumberFormat="1" applyFont="1" applyBorder="1" applyAlignment="1" applyProtection="1">
      <alignment horizontal="center"/>
      <protection hidden="1"/>
    </xf>
    <xf numFmtId="164" fontId="18" fillId="0" borderId="9" xfId="0" applyNumberFormat="1" applyFont="1" applyBorder="1" applyAlignment="1" applyProtection="1">
      <alignment horizontal="center"/>
      <protection hidden="1"/>
    </xf>
    <xf numFmtId="166" fontId="18" fillId="0" borderId="9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20" fillId="0" borderId="10" xfId="0" applyFont="1" applyBorder="1" applyProtection="1">
      <protection hidden="1"/>
    </xf>
    <xf numFmtId="43" fontId="20" fillId="0" borderId="11" xfId="0" applyNumberFormat="1" applyFont="1" applyBorder="1" applyProtection="1">
      <protection hidden="1"/>
    </xf>
    <xf numFmtId="0" fontId="2" fillId="0" borderId="0" xfId="1" applyFont="1" applyProtection="1">
      <protection hidden="1"/>
    </xf>
    <xf numFmtId="0" fontId="19" fillId="0" borderId="0" xfId="2" applyFont="1" applyAlignment="1" applyProtection="1">
      <alignment horizontal="center"/>
      <protection hidden="1"/>
    </xf>
    <xf numFmtId="0" fontId="18" fillId="0" borderId="7" xfId="0" applyFont="1" applyBorder="1" applyProtection="1">
      <protection hidden="1"/>
    </xf>
    <xf numFmtId="43" fontId="2" fillId="0" borderId="7" xfId="4" applyFont="1" applyBorder="1" applyProtection="1">
      <protection hidden="1"/>
    </xf>
    <xf numFmtId="0" fontId="2" fillId="0" borderId="0" xfId="2" applyFont="1" applyAlignment="1" applyProtection="1">
      <alignment horizontal="center"/>
      <protection hidden="1"/>
    </xf>
    <xf numFmtId="14" fontId="2" fillId="0" borderId="12" xfId="4" applyNumberFormat="1" applyFont="1" applyBorder="1" applyProtection="1">
      <protection hidden="1"/>
    </xf>
    <xf numFmtId="166" fontId="18" fillId="0" borderId="13" xfId="0" applyNumberFormat="1" applyFont="1" applyBorder="1" applyProtection="1">
      <protection hidden="1"/>
    </xf>
    <xf numFmtId="166" fontId="20" fillId="0" borderId="13" xfId="0" applyNumberFormat="1" applyFont="1" applyBorder="1" applyProtection="1">
      <protection hidden="1"/>
    </xf>
    <xf numFmtId="0" fontId="2" fillId="0" borderId="9" xfId="1" applyFont="1" applyBorder="1" applyAlignment="1" applyProtection="1">
      <alignment horizontal="center"/>
      <protection locked="0"/>
    </xf>
    <xf numFmtId="2" fontId="2" fillId="0" borderId="9" xfId="1" applyNumberFormat="1" applyFont="1" applyBorder="1" applyProtection="1">
      <protection hidden="1"/>
    </xf>
    <xf numFmtId="0" fontId="2" fillId="0" borderId="7" xfId="2" applyBorder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wrapText="1"/>
      <protection hidden="1"/>
    </xf>
    <xf numFmtId="43" fontId="0" fillId="0" borderId="9" xfId="4" applyFont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wrapText="1"/>
      <protection hidden="1"/>
    </xf>
    <xf numFmtId="43" fontId="0" fillId="0" borderId="0" xfId="4" applyFont="1" applyAlignment="1" applyProtection="1">
      <protection hidden="1"/>
    </xf>
    <xf numFmtId="0" fontId="20" fillId="0" borderId="25" xfId="0" applyFont="1" applyBorder="1" applyProtection="1">
      <protection hidden="1"/>
    </xf>
    <xf numFmtId="43" fontId="27" fillId="0" borderId="16" xfId="4" applyFont="1" applyBorder="1" applyAlignment="1" applyProtection="1">
      <alignment horizontal="center"/>
      <protection hidden="1"/>
    </xf>
    <xf numFmtId="43" fontId="27" fillId="0" borderId="16" xfId="0" applyNumberFormat="1" applyFont="1" applyBorder="1" applyAlignment="1" applyProtection="1">
      <alignment horizontal="center"/>
      <protection hidden="1"/>
    </xf>
    <xf numFmtId="43" fontId="21" fillId="0" borderId="0" xfId="4" applyFont="1" applyProtection="1">
      <protection hidden="1"/>
    </xf>
    <xf numFmtId="0" fontId="20" fillId="4" borderId="45" xfId="0" applyFont="1" applyFill="1" applyBorder="1" applyAlignment="1" applyProtection="1">
      <alignment horizontal="center" vertical="center" wrapText="1"/>
      <protection hidden="1"/>
    </xf>
    <xf numFmtId="0" fontId="20" fillId="4" borderId="46" xfId="0" applyFont="1" applyFill="1" applyBorder="1" applyAlignment="1" applyProtection="1">
      <alignment horizontal="center" vertical="center" wrapText="1"/>
      <protection hidden="1"/>
    </xf>
    <xf numFmtId="43" fontId="19" fillId="0" borderId="9" xfId="4" applyFont="1" applyBorder="1" applyAlignment="1" applyProtection="1">
      <alignment horizontal="center"/>
      <protection hidden="1"/>
    </xf>
    <xf numFmtId="43" fontId="19" fillId="0" borderId="47" xfId="4" applyFont="1" applyBorder="1" applyAlignment="1" applyProtection="1">
      <alignment horizontal="center"/>
      <protection hidden="1"/>
    </xf>
    <xf numFmtId="43" fontId="20" fillId="0" borderId="13" xfId="4" applyFont="1" applyBorder="1" applyProtection="1">
      <protection hidden="1"/>
    </xf>
    <xf numFmtId="43" fontId="20" fillId="0" borderId="16" xfId="4" applyFont="1" applyBorder="1" applyAlignment="1" applyProtection="1">
      <alignment horizontal="center"/>
      <protection hidden="1"/>
    </xf>
    <xf numFmtId="43" fontId="18" fillId="0" borderId="0" xfId="4" applyFont="1" applyAlignment="1" applyProtection="1">
      <alignment horizontal="left"/>
      <protection hidden="1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43" fontId="33" fillId="0" borderId="48" xfId="0" applyNumberFormat="1" applyFont="1" applyBorder="1" applyProtection="1">
      <protection hidden="1"/>
    </xf>
    <xf numFmtId="0" fontId="24" fillId="0" borderId="0" xfId="1" applyFont="1" applyAlignment="1" applyProtection="1">
      <alignment wrapText="1"/>
      <protection hidden="1"/>
    </xf>
    <xf numFmtId="43" fontId="8" fillId="0" borderId="0" xfId="4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1" applyFont="1" applyAlignment="1" applyProtection="1">
      <alignment wrapText="1"/>
      <protection hidden="1"/>
    </xf>
    <xf numFmtId="0" fontId="0" fillId="0" borderId="13" xfId="0" applyBorder="1" applyProtection="1">
      <protection locked="0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right"/>
      <protection hidden="1"/>
    </xf>
    <xf numFmtId="0" fontId="12" fillId="0" borderId="0" xfId="0" applyNumberFormat="1" applyFont="1" applyBorder="1" applyAlignment="1" applyProtection="1">
      <alignment horizontal="left"/>
      <protection hidden="1"/>
    </xf>
    <xf numFmtId="0" fontId="7" fillId="0" borderId="0" xfId="0" applyNumberFormat="1" applyFont="1" applyBorder="1" applyAlignment="1" applyProtection="1">
      <alignment horizontal="left"/>
      <protection locked="0"/>
    </xf>
    <xf numFmtId="0" fontId="31" fillId="0" borderId="7" xfId="0" applyNumberFormat="1" applyFont="1" applyBorder="1" applyAlignment="1" applyProtection="1">
      <alignment vertical="center"/>
      <protection hidden="1"/>
    </xf>
    <xf numFmtId="0" fontId="32" fillId="0" borderId="7" xfId="0" applyNumberFormat="1" applyFont="1" applyBorder="1" applyAlignment="1" applyProtection="1">
      <protection locked="0"/>
    </xf>
    <xf numFmtId="0" fontId="31" fillId="0" borderId="7" xfId="0" applyNumberFormat="1" applyFont="1" applyBorder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center"/>
      <protection locked="0"/>
    </xf>
    <xf numFmtId="0" fontId="24" fillId="0" borderId="0" xfId="0" applyNumberFormat="1" applyFont="1" applyBorder="1" applyProtection="1">
      <protection locked="0"/>
    </xf>
    <xf numFmtId="0" fontId="0" fillId="0" borderId="0" xfId="0" applyNumberFormat="1" applyProtection="1">
      <protection locked="0"/>
    </xf>
    <xf numFmtId="0" fontId="24" fillId="0" borderId="0" xfId="0" applyNumberFormat="1" applyFont="1" applyProtection="1">
      <protection locked="0"/>
    </xf>
    <xf numFmtId="0" fontId="0" fillId="0" borderId="7" xfId="0" applyNumberFormat="1" applyBorder="1" applyAlignment="1" applyProtection="1">
      <alignment horizontal="center"/>
      <protection locked="0"/>
    </xf>
    <xf numFmtId="0" fontId="0" fillId="0" borderId="7" xfId="0" applyNumberFormat="1" applyBorder="1" applyProtection="1">
      <protection locked="0"/>
    </xf>
    <xf numFmtId="0" fontId="12" fillId="0" borderId="0" xfId="0" applyNumberFormat="1" applyFont="1" applyProtection="1">
      <protection hidden="1"/>
    </xf>
    <xf numFmtId="0" fontId="7" fillId="0" borderId="0" xfId="0" applyNumberFormat="1" applyFont="1" applyProtection="1">
      <protection locked="0"/>
    </xf>
    <xf numFmtId="0" fontId="25" fillId="0" borderId="0" xfId="0" applyNumberFormat="1" applyFont="1" applyAlignment="1" applyProtection="1">
      <alignment horizontal="center"/>
      <protection hidden="1"/>
    </xf>
    <xf numFmtId="0" fontId="24" fillId="0" borderId="9" xfId="0" applyNumberFormat="1" applyFont="1" applyBorder="1" applyAlignment="1" applyProtection="1">
      <alignment horizontal="left"/>
      <protection locked="0"/>
    </xf>
    <xf numFmtId="0" fontId="24" fillId="0" borderId="9" xfId="0" applyNumberFormat="1" applyFont="1" applyBorder="1" applyProtection="1">
      <protection locked="0"/>
    </xf>
    <xf numFmtId="0" fontId="24" fillId="0" borderId="19" xfId="0" applyNumberFormat="1" applyFont="1" applyBorder="1" applyAlignment="1" applyProtection="1">
      <alignment horizontal="left"/>
      <protection locked="0"/>
    </xf>
    <xf numFmtId="0" fontId="24" fillId="0" borderId="19" xfId="0" applyNumberFormat="1" applyFont="1" applyBorder="1" applyProtection="1">
      <protection locked="0"/>
    </xf>
    <xf numFmtId="0" fontId="0" fillId="0" borderId="0" xfId="0" applyNumberFormat="1" applyAlignment="1" applyProtection="1">
      <alignment vertical="center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38" fillId="0" borderId="0" xfId="1" applyFont="1" applyProtection="1">
      <protection hidden="1"/>
    </xf>
    <xf numFmtId="43" fontId="2" fillId="0" borderId="0" xfId="4" applyFont="1" applyProtection="1">
      <protection hidden="1"/>
    </xf>
    <xf numFmtId="0" fontId="39" fillId="0" borderId="0" xfId="0" applyFont="1" applyProtection="1">
      <protection hidden="1"/>
    </xf>
    <xf numFmtId="0" fontId="2" fillId="0" borderId="0" xfId="2" applyFont="1" applyProtection="1">
      <protection hidden="1"/>
    </xf>
    <xf numFmtId="0" fontId="2" fillId="0" borderId="7" xfId="2" applyFont="1" applyBorder="1" applyProtection="1">
      <protection hidden="1"/>
    </xf>
    <xf numFmtId="14" fontId="2" fillId="0" borderId="13" xfId="4" applyNumberFormat="1" applyFont="1" applyBorder="1" applyProtection="1">
      <protection hidden="1"/>
    </xf>
    <xf numFmtId="0" fontId="40" fillId="0" borderId="0" xfId="2" applyFont="1" applyAlignment="1" applyProtection="1">
      <alignment horizontal="center"/>
      <protection hidden="1"/>
    </xf>
    <xf numFmtId="43" fontId="18" fillId="0" borderId="0" xfId="0" applyNumberFormat="1" applyFont="1" applyProtection="1">
      <protection hidden="1"/>
    </xf>
    <xf numFmtId="43" fontId="36" fillId="5" borderId="48" xfId="0" applyNumberFormat="1" applyFont="1" applyFill="1" applyBorder="1" applyProtection="1">
      <protection hidden="1"/>
    </xf>
    <xf numFmtId="43" fontId="37" fillId="5" borderId="9" xfId="4" applyFont="1" applyFill="1" applyBorder="1" applyAlignment="1" applyProtection="1">
      <alignment horizontal="center"/>
      <protection hidden="1"/>
    </xf>
    <xf numFmtId="43" fontId="37" fillId="5" borderId="47" xfId="4" applyFont="1" applyFill="1" applyBorder="1" applyAlignment="1" applyProtection="1">
      <alignment horizontal="center"/>
      <protection hidden="1"/>
    </xf>
    <xf numFmtId="0" fontId="18" fillId="0" borderId="4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5" xfId="0" applyFont="1" applyBorder="1" applyProtection="1">
      <protection hidden="1"/>
    </xf>
    <xf numFmtId="0" fontId="34" fillId="5" borderId="4" xfId="0" applyFont="1" applyFill="1" applyBorder="1" applyProtection="1">
      <protection hidden="1"/>
    </xf>
    <xf numFmtId="0" fontId="34" fillId="5" borderId="0" xfId="0" applyFont="1" applyFill="1" applyBorder="1" applyProtection="1">
      <protection hidden="1"/>
    </xf>
    <xf numFmtId="0" fontId="34" fillId="5" borderId="5" xfId="0" applyFont="1" applyFill="1" applyBorder="1" applyProtection="1">
      <protection hidden="1"/>
    </xf>
    <xf numFmtId="43" fontId="9" fillId="5" borderId="13" xfId="0" applyNumberFormat="1" applyFont="1" applyFill="1" applyBorder="1" applyProtection="1">
      <protection hidden="1"/>
    </xf>
    <xf numFmtId="43" fontId="9" fillId="5" borderId="11" xfId="0" applyNumberFormat="1" applyFont="1" applyFill="1" applyBorder="1" applyProtection="1">
      <protection hidden="1"/>
    </xf>
    <xf numFmtId="0" fontId="9" fillId="6" borderId="45" xfId="0" applyFont="1" applyFill="1" applyBorder="1" applyAlignment="1" applyProtection="1">
      <alignment horizontal="center" vertical="center" wrapText="1"/>
      <protection hidden="1"/>
    </xf>
    <xf numFmtId="0" fontId="9" fillId="6" borderId="14" xfId="0" applyFont="1" applyFill="1" applyBorder="1" applyAlignment="1" applyProtection="1">
      <alignment horizontal="center" vertical="center" wrapText="1"/>
      <protection hidden="1"/>
    </xf>
    <xf numFmtId="0" fontId="9" fillId="6" borderId="46" xfId="0" applyFont="1" applyFill="1" applyBorder="1" applyAlignment="1" applyProtection="1">
      <alignment horizontal="center" vertical="center" wrapText="1"/>
      <protection hidden="1"/>
    </xf>
    <xf numFmtId="0" fontId="41" fillId="0" borderId="0" xfId="0" applyFont="1"/>
    <xf numFmtId="43" fontId="20" fillId="0" borderId="16" xfId="4" applyNumberFormat="1" applyFont="1" applyBorder="1" applyAlignment="1" applyProtection="1">
      <alignment horizont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2" fillId="0" borderId="9" xfId="1" applyBorder="1" applyAlignment="1" applyProtection="1">
      <alignment horizontal="center"/>
      <protection hidden="1"/>
    </xf>
    <xf numFmtId="43" fontId="2" fillId="0" borderId="9" xfId="4" applyFont="1" applyBorder="1" applyAlignment="1" applyProtection="1">
      <alignment horizontal="center"/>
      <protection locked="0"/>
    </xf>
    <xf numFmtId="0" fontId="2" fillId="0" borderId="9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18" fillId="0" borderId="9" xfId="0" applyFont="1" applyFill="1" applyBorder="1" applyAlignment="1" applyProtection="1">
      <alignment horizontal="center"/>
      <protection hidden="1"/>
    </xf>
    <xf numFmtId="0" fontId="18" fillId="0" borderId="9" xfId="0" applyFont="1" applyFill="1" applyBorder="1" applyAlignment="1" applyProtection="1">
      <alignment horizontal="left"/>
      <protection hidden="1"/>
    </xf>
    <xf numFmtId="0" fontId="18" fillId="0" borderId="16" xfId="0" applyFont="1" applyFill="1" applyBorder="1" applyAlignment="1" applyProtection="1">
      <alignment horizontal="center"/>
      <protection hidden="1"/>
    </xf>
    <xf numFmtId="0" fontId="18" fillId="0" borderId="17" xfId="0" applyFont="1" applyFill="1" applyBorder="1" applyAlignment="1" applyProtection="1">
      <alignment horizontal="center"/>
      <protection hidden="1"/>
    </xf>
    <xf numFmtId="43" fontId="33" fillId="0" borderId="48" xfId="0" applyNumberFormat="1" applyFont="1" applyFill="1" applyBorder="1" applyProtection="1">
      <protection hidden="1"/>
    </xf>
    <xf numFmtId="43" fontId="19" fillId="0" borderId="9" xfId="4" applyFont="1" applyFill="1" applyBorder="1" applyAlignment="1" applyProtection="1">
      <alignment horizontal="center"/>
      <protection hidden="1"/>
    </xf>
    <xf numFmtId="43" fontId="19" fillId="0" borderId="47" xfId="4" applyFont="1" applyFill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left"/>
      <protection hidden="1"/>
    </xf>
    <xf numFmtId="0" fontId="42" fillId="0" borderId="9" xfId="1" applyFont="1" applyBorder="1" applyAlignment="1" applyProtection="1">
      <alignment horizontal="center" vertical="center" wrapText="1"/>
      <protection hidden="1"/>
    </xf>
    <xf numFmtId="164" fontId="18" fillId="0" borderId="0" xfId="0" applyNumberFormat="1" applyFont="1" applyProtection="1">
      <protection hidden="1"/>
    </xf>
    <xf numFmtId="0" fontId="2" fillId="4" borderId="19" xfId="1" applyFill="1" applyBorder="1" applyAlignment="1" applyProtection="1">
      <alignment horizontal="center"/>
      <protection locked="0"/>
    </xf>
    <xf numFmtId="0" fontId="2" fillId="4" borderId="14" xfId="1" applyFill="1" applyBorder="1" applyAlignment="1" applyProtection="1">
      <alignment horizontal="center"/>
      <protection locked="0"/>
    </xf>
    <xf numFmtId="0" fontId="45" fillId="7" borderId="9" xfId="1" applyFont="1" applyFill="1" applyBorder="1" applyAlignment="1" applyProtection="1">
      <alignment horizontal="center"/>
      <protection locked="0"/>
    </xf>
    <xf numFmtId="0" fontId="45" fillId="7" borderId="9" xfId="1" applyFont="1" applyFill="1" applyBorder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3" fontId="1" fillId="3" borderId="2" xfId="4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3" fontId="1" fillId="0" borderId="0" xfId="4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9" fontId="1" fillId="4" borderId="0" xfId="3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wrapText="1"/>
      <protection locked="0"/>
    </xf>
    <xf numFmtId="9" fontId="0" fillId="0" borderId="7" xfId="3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43" fontId="0" fillId="0" borderId="3" xfId="4" applyFont="1" applyBorder="1" applyProtection="1">
      <protection locked="0"/>
    </xf>
    <xf numFmtId="43" fontId="0" fillId="0" borderId="5" xfId="4" applyFont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0" xfId="0" applyFill="1" applyBorder="1" applyProtection="1">
      <protection locked="0"/>
    </xf>
    <xf numFmtId="43" fontId="0" fillId="3" borderId="5" xfId="4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43" fontId="0" fillId="3" borderId="8" xfId="4" applyFont="1" applyFill="1" applyBorder="1" applyProtection="1">
      <protection locked="0"/>
    </xf>
    <xf numFmtId="43" fontId="0" fillId="3" borderId="8" xfId="4" applyNumberFormat="1" applyFont="1" applyFill="1" applyBorder="1" applyProtection="1">
      <protection locked="0"/>
    </xf>
    <xf numFmtId="9" fontId="1" fillId="4" borderId="0" xfId="3" applyNumberFormat="1" applyFont="1" applyFill="1" applyBorder="1" applyAlignment="1" applyProtection="1">
      <alignment horizontal="center"/>
      <protection locked="0"/>
    </xf>
    <xf numFmtId="43" fontId="0" fillId="0" borderId="3" xfId="4" applyFont="1" applyBorder="1" applyAlignment="1" applyProtection="1">
      <alignment horizontal="center"/>
      <protection locked="0"/>
    </xf>
    <xf numFmtId="43" fontId="0" fillId="0" borderId="5" xfId="4" applyFont="1" applyBorder="1" applyAlignment="1" applyProtection="1">
      <alignment horizontal="center"/>
      <protection locked="0"/>
    </xf>
    <xf numFmtId="43" fontId="0" fillId="3" borderId="8" xfId="4" applyFont="1" applyFill="1" applyBorder="1" applyAlignment="1" applyProtection="1">
      <alignment horizontal="center"/>
      <protection locked="0"/>
    </xf>
    <xf numFmtId="43" fontId="1" fillId="4" borderId="0" xfId="3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hidden="1"/>
    </xf>
    <xf numFmtId="43" fontId="2" fillId="0" borderId="0" xfId="4" applyFont="1" applyAlignment="1" applyProtection="1">
      <alignment horizontal="center"/>
      <protection hidden="1"/>
    </xf>
    <xf numFmtId="0" fontId="2" fillId="0" borderId="0" xfId="1" applyAlignment="1" applyProtection="1">
      <alignment wrapText="1"/>
      <protection hidden="1"/>
    </xf>
    <xf numFmtId="0" fontId="8" fillId="0" borderId="0" xfId="1" applyFont="1" applyFill="1" applyBorder="1" applyAlignment="1" applyProtection="1">
      <alignment horizontal="center"/>
      <protection hidden="1"/>
    </xf>
    <xf numFmtId="0" fontId="8" fillId="0" borderId="0" xfId="1" applyFont="1" applyFill="1" applyBorder="1" applyAlignment="1" applyProtection="1">
      <alignment wrapText="1"/>
      <protection hidden="1"/>
    </xf>
    <xf numFmtId="0" fontId="8" fillId="0" borderId="0" xfId="1" applyFont="1" applyFill="1" applyBorder="1" applyProtection="1">
      <protection hidden="1"/>
    </xf>
    <xf numFmtId="0" fontId="2" fillId="0" borderId="0" xfId="1" applyBorder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/>
      <protection hidden="1"/>
    </xf>
    <xf numFmtId="43" fontId="0" fillId="0" borderId="0" xfId="4" applyFont="1" applyBorder="1" applyProtection="1">
      <protection hidden="1"/>
    </xf>
    <xf numFmtId="43" fontId="5" fillId="0" borderId="0" xfId="4" applyFont="1" applyAlignment="1" applyProtection="1">
      <protection hidden="1"/>
    </xf>
    <xf numFmtId="43" fontId="0" fillId="0" borderId="0" xfId="4" applyFont="1" applyProtection="1">
      <protection hidden="1"/>
    </xf>
    <xf numFmtId="0" fontId="35" fillId="0" borderId="0" xfId="0" applyFont="1" applyProtection="1">
      <protection hidden="1"/>
    </xf>
    <xf numFmtId="0" fontId="2" fillId="0" borderId="0" xfId="2" applyBorder="1" applyProtection="1">
      <protection hidden="1"/>
    </xf>
    <xf numFmtId="0" fontId="2" fillId="0" borderId="0" xfId="1" applyBorder="1" applyProtection="1"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0" fontId="46" fillId="0" borderId="9" xfId="0" applyFont="1" applyBorder="1" applyProtection="1">
      <protection locked="0"/>
    </xf>
    <xf numFmtId="0" fontId="46" fillId="0" borderId="9" xfId="0" applyFont="1" applyFill="1" applyBorder="1" applyProtection="1">
      <protection locked="0"/>
    </xf>
    <xf numFmtId="0" fontId="46" fillId="0" borderId="9" xfId="0" applyFont="1" applyBorder="1" applyProtection="1">
      <protection hidden="1"/>
    </xf>
    <xf numFmtId="0" fontId="46" fillId="0" borderId="9" xfId="0" applyFont="1" applyBorder="1" applyAlignment="1" applyProtection="1">
      <alignment wrapText="1"/>
      <protection locked="0"/>
    </xf>
    <xf numFmtId="0" fontId="47" fillId="0" borderId="0" xfId="0" applyFont="1" applyAlignment="1">
      <alignment horizontal="left" indent="11"/>
    </xf>
    <xf numFmtId="0" fontId="0" fillId="0" borderId="13" xfId="0" applyBorder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8" fillId="0" borderId="3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wrapText="1"/>
    </xf>
    <xf numFmtId="0" fontId="48" fillId="0" borderId="8" xfId="0" applyFont="1" applyBorder="1" applyAlignment="1">
      <alignment horizontal="center" wrapText="1"/>
    </xf>
    <xf numFmtId="0" fontId="49" fillId="0" borderId="0" xfId="0" applyFont="1" applyAlignment="1">
      <alignment horizontal="justify"/>
    </xf>
    <xf numFmtId="0" fontId="48" fillId="0" borderId="0" xfId="0" applyFont="1" applyAlignment="1">
      <alignment horizontal="justify"/>
    </xf>
    <xf numFmtId="0" fontId="52" fillId="0" borderId="0" xfId="0" applyFont="1" applyAlignment="1">
      <alignment horizontal="left" indent="1"/>
    </xf>
    <xf numFmtId="0" fontId="48" fillId="0" borderId="0" xfId="0" applyFont="1" applyAlignment="1">
      <alignment horizontal="center"/>
    </xf>
    <xf numFmtId="0" fontId="0" fillId="0" borderId="0" xfId="0" applyNumberFormat="1" applyAlignment="1" applyProtection="1">
      <alignment vertical="center"/>
      <protection locked="0"/>
    </xf>
    <xf numFmtId="14" fontId="24" fillId="0" borderId="13" xfId="0" applyNumberFormat="1" applyFont="1" applyBorder="1" applyProtection="1">
      <protection hidden="1"/>
    </xf>
    <xf numFmtId="14" fontId="24" fillId="0" borderId="26" xfId="0" applyNumberFormat="1" applyFont="1" applyBorder="1" applyProtection="1">
      <protection hidden="1"/>
    </xf>
    <xf numFmtId="0" fontId="7" fillId="0" borderId="0" xfId="0" applyNumberFormat="1" applyFont="1" applyBorder="1" applyAlignment="1" applyProtection="1">
      <alignment horizontal="left"/>
      <protection hidden="1"/>
    </xf>
    <xf numFmtId="0" fontId="32" fillId="0" borderId="7" xfId="0" applyNumberFormat="1" applyFont="1" applyBorder="1" applyAlignment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7" xfId="0" applyNumberFormat="1" applyBorder="1" applyAlignment="1" applyProtection="1">
      <alignment horizontal="center"/>
      <protection hidden="1"/>
    </xf>
    <xf numFmtId="0" fontId="7" fillId="0" borderId="0" xfId="0" applyNumberFormat="1" applyFont="1" applyProtection="1">
      <protection hidden="1"/>
    </xf>
    <xf numFmtId="1" fontId="18" fillId="0" borderId="16" xfId="0" applyNumberFormat="1" applyFont="1" applyBorder="1" applyAlignment="1" applyProtection="1">
      <alignment horizontal="center"/>
      <protection hidden="1"/>
    </xf>
    <xf numFmtId="1" fontId="18" fillId="0" borderId="16" xfId="0" applyNumberFormat="1" applyFont="1" applyFill="1" applyBorder="1" applyAlignment="1" applyProtection="1">
      <alignment horizontal="center"/>
      <protection hidden="1"/>
    </xf>
    <xf numFmtId="1" fontId="18" fillId="0" borderId="17" xfId="0" applyNumberFormat="1" applyFont="1" applyBorder="1" applyAlignment="1" applyProtection="1">
      <alignment horizontal="center"/>
      <protection hidden="1"/>
    </xf>
    <xf numFmtId="1" fontId="18" fillId="0" borderId="17" xfId="0" applyNumberFormat="1" applyFont="1" applyFill="1" applyBorder="1" applyAlignment="1" applyProtection="1">
      <alignment horizontal="center"/>
      <protection hidden="1"/>
    </xf>
    <xf numFmtId="0" fontId="53" fillId="0" borderId="31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43" fontId="11" fillId="0" borderId="14" xfId="4" applyFont="1" applyBorder="1" applyAlignment="1" applyProtection="1">
      <alignment horizontal="center" vertical="center" wrapText="1"/>
      <protection hidden="1"/>
    </xf>
    <xf numFmtId="0" fontId="0" fillId="0" borderId="23" xfId="0" applyFill="1" applyBorder="1" applyProtection="1">
      <protection hidden="1"/>
    </xf>
    <xf numFmtId="0" fontId="0" fillId="0" borderId="15" xfId="0" applyFill="1" applyBorder="1" applyAlignment="1" applyProtection="1">
      <alignment wrapText="1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46" fillId="0" borderId="15" xfId="0" applyFont="1" applyFill="1" applyBorder="1" applyAlignment="1" applyProtection="1">
      <alignment horizontal="center"/>
      <protection hidden="1"/>
    </xf>
    <xf numFmtId="14" fontId="24" fillId="0" borderId="13" xfId="0" applyNumberFormat="1" applyFont="1" applyBorder="1" applyProtection="1"/>
    <xf numFmtId="0" fontId="59" fillId="7" borderId="9" xfId="0" applyFont="1" applyFill="1" applyBorder="1" applyAlignment="1" applyProtection="1">
      <alignment horizontal="center"/>
      <protection hidden="1"/>
    </xf>
    <xf numFmtId="0" fontId="0" fillId="7" borderId="9" xfId="0" applyFill="1" applyBorder="1" applyProtection="1">
      <protection hidden="1"/>
    </xf>
    <xf numFmtId="0" fontId="0" fillId="7" borderId="9" xfId="0" applyFill="1" applyBorder="1" applyAlignment="1" applyProtection="1">
      <alignment horizontal="center"/>
      <protection hidden="1"/>
    </xf>
    <xf numFmtId="43" fontId="2" fillId="7" borderId="9" xfId="4" applyFont="1" applyFill="1" applyBorder="1" applyAlignment="1" applyProtection="1">
      <alignment horizontal="center"/>
      <protection hidden="1"/>
    </xf>
    <xf numFmtId="0" fontId="57" fillId="7" borderId="14" xfId="0" applyFont="1" applyFill="1" applyBorder="1" applyAlignment="1" applyProtection="1">
      <alignment vertical="center" wrapText="1"/>
      <protection hidden="1"/>
    </xf>
    <xf numFmtId="0" fontId="54" fillId="7" borderId="14" xfId="0" applyFont="1" applyFill="1" applyBorder="1" applyAlignment="1" applyProtection="1">
      <alignment horizontal="center" vertical="center" wrapText="1"/>
      <protection hidden="1"/>
    </xf>
    <xf numFmtId="0" fontId="21" fillId="0" borderId="0" xfId="1" applyFont="1" applyBorder="1" applyAlignment="1" applyProtection="1">
      <alignment horizontal="center" vertical="center" wrapText="1"/>
      <protection hidden="1"/>
    </xf>
    <xf numFmtId="165" fontId="2" fillId="0" borderId="0" xfId="4" applyNumberFormat="1" applyFont="1" applyFill="1" applyBorder="1" applyAlignment="1" applyProtection="1">
      <alignment horizontal="center" vertical="center"/>
      <protection hidden="1"/>
    </xf>
    <xf numFmtId="0" fontId="46" fillId="0" borderId="9" xfId="0" applyFont="1" applyBorder="1" applyAlignment="1" applyProtection="1">
      <alignment wrapText="1"/>
      <protection hidden="1"/>
    </xf>
    <xf numFmtId="0" fontId="45" fillId="0" borderId="0" xfId="1" applyFont="1" applyFill="1" applyBorder="1" applyAlignment="1" applyProtection="1">
      <alignment horizontal="right"/>
      <protection hidden="1"/>
    </xf>
    <xf numFmtId="0" fontId="45" fillId="0" borderId="0" xfId="1" applyFont="1" applyFill="1" applyBorder="1" applyAlignment="1" applyProtection="1">
      <alignment horizontal="center"/>
      <protection hidden="1"/>
    </xf>
    <xf numFmtId="14" fontId="24" fillId="0" borderId="26" xfId="0" applyNumberFormat="1" applyFont="1" applyBorder="1" applyAlignment="1" applyProtection="1">
      <alignment horizontal="right"/>
      <protection locked="0"/>
    </xf>
    <xf numFmtId="0" fontId="46" fillId="7" borderId="9" xfId="0" applyFont="1" applyFill="1" applyBorder="1" applyAlignment="1" applyProtection="1">
      <alignment horizontal="center"/>
      <protection locked="0" hidden="1"/>
    </xf>
    <xf numFmtId="0" fontId="18" fillId="7" borderId="9" xfId="0" applyFont="1" applyFill="1" applyBorder="1" applyAlignment="1" applyProtection="1">
      <alignment horizontal="center" vertical="center" wrapText="1"/>
      <protection locked="0" hidden="1"/>
    </xf>
    <xf numFmtId="0" fontId="44" fillId="8" borderId="9" xfId="0" applyFont="1" applyFill="1" applyBorder="1" applyAlignment="1" applyProtection="1">
      <alignment horizontal="left" vertical="center" wrapText="1"/>
      <protection locked="0" hidden="1"/>
    </xf>
    <xf numFmtId="43" fontId="2" fillId="0" borderId="9" xfId="4" applyNumberFormat="1" applyFont="1" applyBorder="1" applyAlignment="1" applyProtection="1">
      <alignment horizontal="center"/>
      <protection locked="0"/>
    </xf>
    <xf numFmtId="43" fontId="2" fillId="0" borderId="9" xfId="4" applyNumberFormat="1" applyFont="1" applyBorder="1" applyProtection="1">
      <protection locked="0"/>
    </xf>
    <xf numFmtId="0" fontId="61" fillId="7" borderId="9" xfId="0" applyFont="1" applyFill="1" applyBorder="1" applyAlignment="1" applyProtection="1">
      <alignment wrapText="1"/>
      <protection hidden="1"/>
    </xf>
    <xf numFmtId="0" fontId="33" fillId="7" borderId="9" xfId="0" applyFont="1" applyFill="1" applyBorder="1" applyAlignment="1" applyProtection="1">
      <alignment horizontal="center"/>
      <protection locked="0"/>
    </xf>
    <xf numFmtId="0" fontId="33" fillId="7" borderId="9" xfId="0" applyFont="1" applyFill="1" applyBorder="1" applyAlignment="1" applyProtection="1">
      <alignment horizontal="center"/>
      <protection hidden="1"/>
    </xf>
    <xf numFmtId="1" fontId="33" fillId="7" borderId="9" xfId="0" applyNumberFormat="1" applyFont="1" applyFill="1" applyBorder="1" applyAlignment="1" applyProtection="1">
      <alignment horizontal="center"/>
      <protection hidden="1"/>
    </xf>
    <xf numFmtId="43" fontId="33" fillId="7" borderId="9" xfId="4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43" fontId="2" fillId="7" borderId="14" xfId="4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44" fillId="0" borderId="0" xfId="0" applyFont="1" applyFill="1" applyBorder="1" applyAlignment="1" applyProtection="1">
      <alignment horizontal="left" vertical="center" wrapText="1"/>
      <protection hidden="1"/>
    </xf>
    <xf numFmtId="43" fontId="2" fillId="7" borderId="49" xfId="4" applyFont="1" applyFill="1" applyBorder="1" applyAlignment="1" applyProtection="1">
      <alignment horizontal="center"/>
      <protection hidden="1"/>
    </xf>
    <xf numFmtId="43" fontId="2" fillId="0" borderId="0" xfId="4" applyFont="1" applyFill="1" applyBorder="1" applyAlignment="1" applyProtection="1">
      <alignment horizontal="center"/>
      <protection hidden="1"/>
    </xf>
    <xf numFmtId="0" fontId="33" fillId="7" borderId="14" xfId="0" applyFont="1" applyFill="1" applyBorder="1" applyAlignment="1" applyProtection="1">
      <alignment horizontal="center"/>
      <protection hidden="1"/>
    </xf>
    <xf numFmtId="0" fontId="61" fillId="7" borderId="14" xfId="0" applyFont="1" applyFill="1" applyBorder="1" applyAlignment="1" applyProtection="1">
      <alignment wrapText="1"/>
      <protection hidden="1"/>
    </xf>
    <xf numFmtId="0" fontId="33" fillId="7" borderId="14" xfId="0" applyFont="1" applyFill="1" applyBorder="1" applyAlignment="1" applyProtection="1">
      <alignment horizontal="center"/>
      <protection locked="0"/>
    </xf>
    <xf numFmtId="1" fontId="33" fillId="7" borderId="14" xfId="0" applyNumberFormat="1" applyFont="1" applyFill="1" applyBorder="1" applyAlignment="1" applyProtection="1">
      <alignment horizontal="center"/>
      <protection hidden="1"/>
    </xf>
    <xf numFmtId="43" fontId="33" fillId="7" borderId="14" xfId="4" applyFont="1" applyFill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46" fillId="0" borderId="50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/>
      <protection locked="0"/>
    </xf>
    <xf numFmtId="1" fontId="0" fillId="0" borderId="50" xfId="0" applyNumberFormat="1" applyBorder="1" applyAlignment="1" applyProtection="1">
      <alignment horizontal="center"/>
      <protection locked="0"/>
    </xf>
    <xf numFmtId="43" fontId="0" fillId="0" borderId="50" xfId="4" applyFont="1" applyBorder="1" applyAlignment="1" applyProtection="1">
      <alignment horizontal="center"/>
      <protection hidden="1"/>
    </xf>
    <xf numFmtId="43" fontId="2" fillId="0" borderId="50" xfId="4" applyFont="1" applyBorder="1" applyAlignment="1" applyProtection="1">
      <alignment horizontal="center"/>
      <protection hidden="1"/>
    </xf>
    <xf numFmtId="0" fontId="25" fillId="0" borderId="0" xfId="1" applyFont="1" applyAlignment="1" applyProtection="1">
      <protection hidden="1"/>
    </xf>
    <xf numFmtId="0" fontId="26" fillId="0" borderId="0" xfId="1" applyFont="1" applyAlignment="1" applyProtection="1">
      <protection hidden="1"/>
    </xf>
    <xf numFmtId="43" fontId="62" fillId="0" borderId="0" xfId="1" applyNumberFormat="1" applyFont="1" applyAlignment="1" applyProtection="1">
      <alignment horizontal="left" wrapText="1"/>
      <protection hidden="1"/>
    </xf>
    <xf numFmtId="43" fontId="63" fillId="0" borderId="0" xfId="0" applyNumberFormat="1" applyFont="1" applyAlignment="1" applyProtection="1">
      <alignment horizontal="left" wrapText="1"/>
      <protection hidden="1"/>
    </xf>
    <xf numFmtId="43" fontId="64" fillId="0" borderId="0" xfId="1" applyNumberFormat="1" applyFont="1" applyAlignment="1" applyProtection="1">
      <alignment horizontal="left" wrapText="1"/>
      <protection hidden="1"/>
    </xf>
    <xf numFmtId="43" fontId="64" fillId="0" borderId="0" xfId="4" applyFont="1" applyProtection="1">
      <protection hidden="1"/>
    </xf>
    <xf numFmtId="43" fontId="64" fillId="0" borderId="0" xfId="4" applyFont="1" applyAlignment="1" applyProtection="1">
      <alignment horizontal="left" wrapText="1"/>
      <protection hidden="1"/>
    </xf>
    <xf numFmtId="0" fontId="44" fillId="7" borderId="9" xfId="0" applyFont="1" applyFill="1" applyBorder="1" applyAlignment="1" applyProtection="1">
      <alignment horizontal="left" vertical="center" wrapText="1"/>
      <protection locked="0" hidden="1"/>
    </xf>
    <xf numFmtId="0" fontId="44" fillId="7" borderId="9" xfId="0" applyFont="1" applyFill="1" applyBorder="1" applyAlignment="1" applyProtection="1">
      <alignment horizontal="center" vertical="center" wrapText="1"/>
      <protection locked="0" hidden="1"/>
    </xf>
    <xf numFmtId="0" fontId="2" fillId="0" borderId="9" xfId="1" applyFont="1" applyBorder="1" applyProtection="1">
      <protection locked="0"/>
    </xf>
    <xf numFmtId="167" fontId="2" fillId="0" borderId="9" xfId="4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wrapText="1"/>
      <protection locked="0"/>
    </xf>
    <xf numFmtId="167" fontId="2" fillId="0" borderId="9" xfId="4" applyNumberFormat="1" applyFont="1" applyBorder="1" applyProtection="1">
      <protection locked="0"/>
    </xf>
    <xf numFmtId="0" fontId="2" fillId="0" borderId="9" xfId="1" applyFont="1" applyFill="1" applyBorder="1" applyProtection="1">
      <protection locked="0"/>
    </xf>
    <xf numFmtId="168" fontId="2" fillId="0" borderId="9" xfId="1" applyNumberFormat="1" applyFont="1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46" fillId="0" borderId="9" xfId="0" applyFont="1" applyBorder="1" applyProtection="1">
      <protection locked="0"/>
    </xf>
    <xf numFmtId="0" fontId="12" fillId="0" borderId="29" xfId="0" applyNumberFormat="1" applyFont="1" applyBorder="1" applyAlignment="1" applyProtection="1">
      <alignment horizontal="left"/>
      <protection hidden="1"/>
    </xf>
    <xf numFmtId="0" fontId="24" fillId="0" borderId="25" xfId="0" applyNumberFormat="1" applyFont="1" applyBorder="1" applyAlignment="1" applyProtection="1">
      <alignment horizontal="left"/>
      <protection locked="0"/>
    </xf>
    <xf numFmtId="0" fontId="12" fillId="0" borderId="29" xfId="0" applyNumberFormat="1" applyFont="1" applyBorder="1" applyAlignment="1" applyProtection="1">
      <alignment horizontal="left" wrapText="1"/>
      <protection hidden="1"/>
    </xf>
    <xf numFmtId="0" fontId="24" fillId="0" borderId="25" xfId="0" applyNumberFormat="1" applyFont="1" applyBorder="1" applyAlignment="1" applyProtection="1">
      <alignment horizontal="left" wrapText="1"/>
      <protection locked="0"/>
    </xf>
    <xf numFmtId="0" fontId="24" fillId="0" borderId="10" xfId="0" applyFont="1" applyBorder="1" applyAlignment="1" applyProtection="1">
      <alignment horizontal="right"/>
      <protection locked="0"/>
    </xf>
    <xf numFmtId="0" fontId="24" fillId="0" borderId="11" xfId="0" applyFont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center"/>
      <protection hidden="1"/>
    </xf>
    <xf numFmtId="0" fontId="12" fillId="0" borderId="0" xfId="0" applyNumberFormat="1" applyFont="1" applyBorder="1" applyAlignment="1" applyProtection="1">
      <alignment horizontal="left" wrapText="1"/>
      <protection hidden="1"/>
    </xf>
    <xf numFmtId="0" fontId="12" fillId="0" borderId="5" xfId="0" applyNumberFormat="1" applyFont="1" applyBorder="1" applyAlignment="1" applyProtection="1">
      <alignment horizontal="left" wrapText="1"/>
      <protection hidden="1"/>
    </xf>
    <xf numFmtId="0" fontId="12" fillId="0" borderId="27" xfId="0" applyNumberFormat="1" applyFont="1" applyBorder="1" applyAlignment="1" applyProtection="1">
      <alignment horizontal="left" wrapText="1"/>
      <protection hidden="1"/>
    </xf>
    <xf numFmtId="0" fontId="12" fillId="0" borderId="28" xfId="0" applyNumberFormat="1" applyFont="1" applyBorder="1" applyAlignment="1" applyProtection="1">
      <alignment horizontal="left" wrapText="1"/>
      <protection hidden="1"/>
    </xf>
    <xf numFmtId="0" fontId="12" fillId="0" borderId="1" xfId="0" applyNumberFormat="1" applyFont="1" applyBorder="1" applyAlignment="1" applyProtection="1">
      <alignment horizontal="left"/>
      <protection locked="0"/>
    </xf>
    <xf numFmtId="0" fontId="12" fillId="0" borderId="2" xfId="0" applyNumberFormat="1" applyFont="1" applyBorder="1" applyAlignment="1" applyProtection="1">
      <alignment horizontal="left"/>
      <protection locked="0"/>
    </xf>
    <xf numFmtId="0" fontId="12" fillId="0" borderId="3" xfId="0" applyNumberFormat="1" applyFont="1" applyBorder="1" applyAlignment="1" applyProtection="1">
      <alignment horizontal="left"/>
      <protection locked="0"/>
    </xf>
    <xf numFmtId="0" fontId="12" fillId="0" borderId="6" xfId="0" applyNumberFormat="1" applyFont="1" applyBorder="1" applyAlignment="1" applyProtection="1">
      <alignment horizontal="left"/>
      <protection locked="0"/>
    </xf>
    <xf numFmtId="0" fontId="12" fillId="0" borderId="7" xfId="0" applyNumberFormat="1" applyFont="1" applyBorder="1" applyAlignment="1" applyProtection="1">
      <alignment horizontal="left"/>
      <protection locked="0"/>
    </xf>
    <xf numFmtId="0" fontId="12" fillId="0" borderId="8" xfId="0" applyNumberFormat="1" applyFont="1" applyBorder="1" applyAlignment="1" applyProtection="1">
      <alignment horizontal="left"/>
      <protection locked="0"/>
    </xf>
    <xf numFmtId="0" fontId="12" fillId="0" borderId="43" xfId="0" applyNumberFormat="1" applyFont="1" applyBorder="1" applyAlignment="1" applyProtection="1">
      <alignment horizontal="left" vertical="center" wrapText="1"/>
      <protection hidden="1"/>
    </xf>
    <xf numFmtId="0" fontId="12" fillId="0" borderId="44" xfId="0" applyNumberFormat="1" applyFont="1" applyBorder="1" applyAlignment="1" applyProtection="1">
      <alignment horizontal="left" vertical="center" wrapText="1"/>
      <protection hidden="1"/>
    </xf>
    <xf numFmtId="0" fontId="12" fillId="0" borderId="0" xfId="0" applyNumberFormat="1" applyFont="1" applyAlignment="1" applyProtection="1">
      <alignment horizontal="left" vertical="center" wrapText="1"/>
      <protection hidden="1"/>
    </xf>
    <xf numFmtId="0" fontId="12" fillId="0" borderId="5" xfId="0" applyNumberFormat="1" applyFont="1" applyBorder="1" applyAlignment="1" applyProtection="1">
      <alignment horizontal="left" vertical="center" wrapText="1"/>
      <protection hidden="1"/>
    </xf>
    <xf numFmtId="0" fontId="12" fillId="0" borderId="7" xfId="0" applyNumberFormat="1" applyFont="1" applyBorder="1" applyAlignment="1" applyProtection="1">
      <alignment horizontal="left" vertical="center" wrapText="1"/>
      <protection hidden="1"/>
    </xf>
    <xf numFmtId="0" fontId="12" fillId="0" borderId="8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NumberFormat="1" applyFont="1" applyBorder="1" applyAlignment="1" applyProtection="1">
      <alignment horizontal="left" wrapText="1"/>
      <protection locked="0"/>
    </xf>
    <xf numFmtId="0" fontId="24" fillId="0" borderId="2" xfId="0" applyNumberFormat="1" applyFont="1" applyBorder="1" applyAlignment="1" applyProtection="1">
      <alignment horizontal="left" wrapText="1"/>
      <protection locked="0"/>
    </xf>
    <xf numFmtId="0" fontId="24" fillId="0" borderId="3" xfId="0" applyNumberFormat="1" applyFont="1" applyBorder="1" applyAlignment="1" applyProtection="1">
      <alignment horizontal="left" wrapText="1"/>
      <protection locked="0"/>
    </xf>
    <xf numFmtId="0" fontId="24" fillId="0" borderId="4" xfId="0" applyNumberFormat="1" applyFont="1" applyBorder="1" applyAlignment="1" applyProtection="1">
      <alignment horizontal="left" wrapText="1"/>
      <protection locked="0"/>
    </xf>
    <xf numFmtId="0" fontId="24" fillId="0" borderId="0" xfId="0" applyNumberFormat="1" applyFont="1" applyBorder="1" applyAlignment="1" applyProtection="1">
      <alignment horizontal="left" wrapText="1"/>
      <protection locked="0"/>
    </xf>
    <xf numFmtId="0" fontId="24" fillId="0" borderId="5" xfId="0" applyNumberFormat="1" applyFont="1" applyBorder="1" applyAlignment="1" applyProtection="1">
      <alignment horizontal="left" wrapText="1"/>
      <protection locked="0"/>
    </xf>
    <xf numFmtId="0" fontId="24" fillId="0" borderId="6" xfId="0" applyNumberFormat="1" applyFont="1" applyBorder="1" applyAlignment="1" applyProtection="1">
      <alignment horizontal="left" wrapText="1"/>
      <protection locked="0"/>
    </xf>
    <xf numFmtId="0" fontId="24" fillId="0" borderId="7" xfId="0" applyNumberFormat="1" applyFont="1" applyBorder="1" applyAlignment="1" applyProtection="1">
      <alignment horizontal="left" wrapText="1"/>
      <protection locked="0"/>
    </xf>
    <xf numFmtId="0" fontId="24" fillId="0" borderId="8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/>
      <protection hidden="1"/>
    </xf>
    <xf numFmtId="0" fontId="12" fillId="0" borderId="5" xfId="0" applyNumberFormat="1" applyFont="1" applyBorder="1" applyAlignment="1" applyProtection="1">
      <alignment horizontal="left"/>
      <protection hidden="1"/>
    </xf>
    <xf numFmtId="0" fontId="24" fillId="0" borderId="10" xfId="0" applyNumberFormat="1" applyFont="1" applyBorder="1" applyAlignment="1" applyProtection="1">
      <alignment horizontal="left"/>
      <protection locked="0"/>
    </xf>
    <xf numFmtId="0" fontId="24" fillId="0" borderId="11" xfId="0" applyNumberFormat="1" applyFont="1" applyBorder="1" applyAlignment="1" applyProtection="1">
      <alignment horizontal="left"/>
      <protection locked="0"/>
    </xf>
    <xf numFmtId="0" fontId="10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NumberFormat="1" applyFont="1" applyBorder="1" applyAlignment="1" applyProtection="1">
      <alignment horizontal="left"/>
      <protection locked="0"/>
    </xf>
    <xf numFmtId="0" fontId="24" fillId="0" borderId="2" xfId="0" applyNumberFormat="1" applyFont="1" applyBorder="1" applyAlignment="1" applyProtection="1">
      <alignment horizontal="left"/>
      <protection locked="0"/>
    </xf>
    <xf numFmtId="0" fontId="24" fillId="0" borderId="3" xfId="0" applyNumberFormat="1" applyFont="1" applyBorder="1" applyAlignment="1" applyProtection="1">
      <alignment horizontal="left"/>
      <protection locked="0"/>
    </xf>
    <xf numFmtId="0" fontId="24" fillId="0" borderId="4" xfId="0" applyNumberFormat="1" applyFont="1" applyBorder="1" applyAlignment="1" applyProtection="1">
      <alignment horizontal="left"/>
      <protection locked="0"/>
    </xf>
    <xf numFmtId="0" fontId="24" fillId="0" borderId="0" xfId="0" applyNumberFormat="1" applyFont="1" applyBorder="1" applyAlignment="1" applyProtection="1">
      <alignment horizontal="left"/>
      <protection locked="0"/>
    </xf>
    <xf numFmtId="0" fontId="24" fillId="0" borderId="5" xfId="0" applyNumberFormat="1" applyFont="1" applyBorder="1" applyAlignment="1" applyProtection="1">
      <alignment horizontal="left"/>
      <protection locked="0"/>
    </xf>
    <xf numFmtId="0" fontId="24" fillId="0" borderId="6" xfId="0" applyNumberFormat="1" applyFont="1" applyBorder="1" applyAlignment="1" applyProtection="1">
      <alignment horizontal="left"/>
      <protection locked="0"/>
    </xf>
    <xf numFmtId="0" fontId="24" fillId="0" borderId="7" xfId="0" applyNumberFormat="1" applyFont="1" applyBorder="1" applyAlignment="1" applyProtection="1">
      <alignment horizontal="left"/>
      <protection locked="0"/>
    </xf>
    <xf numFmtId="0" fontId="24" fillId="0" borderId="8" xfId="0" applyNumberFormat="1" applyFont="1" applyBorder="1" applyAlignment="1" applyProtection="1">
      <alignment horizontal="left"/>
      <protection locked="0"/>
    </xf>
    <xf numFmtId="0" fontId="30" fillId="0" borderId="0" xfId="0" applyNumberFormat="1" applyFont="1" applyBorder="1" applyAlignment="1" applyProtection="1">
      <alignment horizontal="left" vertical="center" wrapText="1"/>
      <protection hidden="1"/>
    </xf>
    <xf numFmtId="0" fontId="30" fillId="0" borderId="5" xfId="0" applyNumberFormat="1" applyFont="1" applyBorder="1" applyAlignment="1" applyProtection="1">
      <alignment horizontal="left" vertical="center" wrapText="1"/>
      <protection hidden="1"/>
    </xf>
    <xf numFmtId="0" fontId="30" fillId="0" borderId="7" xfId="0" applyNumberFormat="1" applyFont="1" applyBorder="1" applyAlignment="1" applyProtection="1">
      <alignment horizontal="left" vertical="center" wrapText="1"/>
      <protection hidden="1"/>
    </xf>
    <xf numFmtId="0" fontId="30" fillId="0" borderId="8" xfId="0" applyNumberFormat="1" applyFont="1" applyBorder="1" applyAlignment="1" applyProtection="1">
      <alignment horizontal="left" vertical="center" wrapText="1"/>
      <protection hidden="1"/>
    </xf>
    <xf numFmtId="0" fontId="24" fillId="0" borderId="2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left"/>
      <protection hidden="1"/>
    </xf>
    <xf numFmtId="0" fontId="10" fillId="0" borderId="5" xfId="0" applyNumberFormat="1" applyFont="1" applyBorder="1" applyAlignment="1" applyProtection="1">
      <alignment horizontal="left"/>
      <protection hidden="1"/>
    </xf>
    <xf numFmtId="0" fontId="65" fillId="0" borderId="20" xfId="0" applyNumberFormat="1" applyFont="1" applyBorder="1" applyAlignment="1" applyProtection="1">
      <alignment horizontal="left" vertical="top" wrapText="1"/>
      <protection locked="0"/>
    </xf>
    <xf numFmtId="0" fontId="66" fillId="0" borderId="21" xfId="0" applyFont="1" applyBorder="1" applyAlignment="1" applyProtection="1">
      <alignment horizontal="left" vertical="top" wrapText="1"/>
      <protection locked="0"/>
    </xf>
    <xf numFmtId="0" fontId="66" fillId="0" borderId="22" xfId="0" applyFont="1" applyBorder="1" applyAlignment="1" applyProtection="1">
      <alignment horizontal="left" vertical="top" wrapText="1"/>
      <protection locked="0"/>
    </xf>
    <xf numFmtId="0" fontId="12" fillId="0" borderId="26" xfId="0" applyNumberFormat="1" applyFont="1" applyBorder="1" applyAlignment="1" applyProtection="1">
      <alignment horizontal="left" vertical="center" wrapText="1"/>
      <protection locked="0"/>
    </xf>
    <xf numFmtId="0" fontId="12" fillId="0" borderId="38" xfId="0" applyNumberFormat="1" applyFont="1" applyBorder="1" applyAlignment="1" applyProtection="1">
      <alignment horizontal="left" vertical="center" wrapText="1"/>
      <protection locked="0"/>
    </xf>
    <xf numFmtId="0" fontId="12" fillId="0" borderId="12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0" borderId="4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5" xfId="0" applyNumberFormat="1" applyFont="1" applyBorder="1" applyAlignment="1" applyProtection="1">
      <alignment horizontal="left" vertical="top" wrapText="1"/>
      <protection locked="0"/>
    </xf>
    <xf numFmtId="0" fontId="12" fillId="0" borderId="6" xfId="0" applyNumberFormat="1" applyFont="1" applyBorder="1" applyAlignment="1" applyProtection="1">
      <alignment horizontal="left" vertical="top" wrapText="1"/>
      <protection locked="0"/>
    </xf>
    <xf numFmtId="0" fontId="12" fillId="0" borderId="7" xfId="0" applyNumberFormat="1" applyFont="1" applyBorder="1" applyAlignment="1" applyProtection="1">
      <alignment horizontal="left" vertical="top" wrapText="1"/>
      <protection locked="0"/>
    </xf>
    <xf numFmtId="0" fontId="12" fillId="0" borderId="8" xfId="0" applyNumberFormat="1" applyFont="1" applyBorder="1" applyAlignment="1" applyProtection="1">
      <alignment horizontal="left" vertical="top" wrapText="1"/>
      <protection locked="0"/>
    </xf>
    <xf numFmtId="0" fontId="10" fillId="0" borderId="26" xfId="0" applyNumberFormat="1" applyFont="1" applyBorder="1" applyAlignment="1" applyProtection="1">
      <alignment horizontal="left" vertical="center" wrapText="1"/>
      <protection locked="0"/>
    </xf>
    <xf numFmtId="0" fontId="10" fillId="0" borderId="38" xfId="0" applyNumberFormat="1" applyFont="1" applyBorder="1" applyAlignment="1" applyProtection="1">
      <alignment horizontal="left" vertical="center" wrapText="1"/>
      <protection locked="0"/>
    </xf>
    <xf numFmtId="0" fontId="10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24" fillId="0" borderId="0" xfId="0" applyNumberFormat="1" applyFont="1" applyAlignment="1" applyProtection="1">
      <alignment horizontal="left"/>
      <protection hidden="1"/>
    </xf>
    <xf numFmtId="0" fontId="24" fillId="0" borderId="42" xfId="0" applyNumberFormat="1" applyFont="1" applyBorder="1" applyAlignment="1" applyProtection="1">
      <alignment horizontal="left"/>
      <protection hidden="1"/>
    </xf>
    <xf numFmtId="0" fontId="24" fillId="0" borderId="16" xfId="0" applyNumberFormat="1" applyFont="1" applyBorder="1" applyAlignment="1" applyProtection="1">
      <alignment horizontal="left"/>
      <protection locked="0"/>
    </xf>
    <xf numFmtId="0" fontId="24" fillId="0" borderId="17" xfId="0" applyNumberFormat="1" applyFont="1" applyBorder="1" applyAlignment="1" applyProtection="1">
      <alignment horizontal="left"/>
      <protection locked="0"/>
    </xf>
    <xf numFmtId="0" fontId="24" fillId="0" borderId="18" xfId="0" applyNumberFormat="1" applyFont="1" applyBorder="1" applyAlignment="1" applyProtection="1">
      <alignment horizontal="left"/>
      <protection locked="0"/>
    </xf>
    <xf numFmtId="0" fontId="24" fillId="0" borderId="30" xfId="0" applyNumberFormat="1" applyFont="1" applyBorder="1" applyAlignment="1" applyProtection="1">
      <alignment horizontal="left" vertical="top" wrapText="1"/>
      <protection locked="0"/>
    </xf>
    <xf numFmtId="0" fontId="24" fillId="0" borderId="31" xfId="0" applyNumberFormat="1" applyFont="1" applyBorder="1" applyAlignment="1" applyProtection="1">
      <alignment horizontal="left" vertical="top" wrapText="1"/>
      <protection locked="0"/>
    </xf>
    <xf numFmtId="0" fontId="24" fillId="0" borderId="32" xfId="0" applyNumberFormat="1" applyFont="1" applyBorder="1" applyAlignment="1" applyProtection="1">
      <alignment horizontal="left" vertical="top" wrapText="1"/>
      <protection locked="0"/>
    </xf>
    <xf numFmtId="0" fontId="24" fillId="0" borderId="33" xfId="0" applyNumberFormat="1" applyFont="1" applyBorder="1" applyAlignment="1" applyProtection="1">
      <alignment horizontal="left" vertical="top" wrapText="1"/>
      <protection locked="0"/>
    </xf>
    <xf numFmtId="0" fontId="24" fillId="0" borderId="17" xfId="0" applyNumberFormat="1" applyFont="1" applyBorder="1" applyAlignment="1" applyProtection="1">
      <alignment horizontal="left" vertical="top" wrapText="1"/>
      <protection locked="0"/>
    </xf>
    <xf numFmtId="0" fontId="24" fillId="0" borderId="34" xfId="0" applyNumberFormat="1" applyFont="1" applyBorder="1" applyAlignment="1" applyProtection="1">
      <alignment horizontal="left" vertical="top" wrapText="1"/>
      <protection locked="0"/>
    </xf>
    <xf numFmtId="0" fontId="24" fillId="0" borderId="35" xfId="0" applyNumberFormat="1" applyFont="1" applyBorder="1" applyAlignment="1" applyProtection="1">
      <alignment horizontal="left" vertical="top" wrapText="1"/>
      <protection locked="0"/>
    </xf>
    <xf numFmtId="0" fontId="24" fillId="0" borderId="36" xfId="0" applyNumberFormat="1" applyFont="1" applyBorder="1" applyAlignment="1" applyProtection="1">
      <alignment horizontal="left" vertical="top" wrapText="1"/>
      <protection locked="0"/>
    </xf>
    <xf numFmtId="0" fontId="24" fillId="0" borderId="37" xfId="0" applyNumberFormat="1" applyFont="1" applyBorder="1" applyAlignment="1" applyProtection="1">
      <alignment horizontal="left" vertical="top" wrapText="1"/>
      <protection locked="0"/>
    </xf>
    <xf numFmtId="0" fontId="24" fillId="0" borderId="2" xfId="0" applyNumberFormat="1" applyFont="1" applyBorder="1" applyAlignment="1" applyProtection="1">
      <alignment horizontal="left"/>
      <protection hidden="1"/>
    </xf>
    <xf numFmtId="0" fontId="24" fillId="0" borderId="41" xfId="0" applyNumberFormat="1" applyFont="1" applyBorder="1" applyAlignment="1" applyProtection="1">
      <alignment horizontal="left"/>
      <protection hidden="1"/>
    </xf>
    <xf numFmtId="0" fontId="24" fillId="0" borderId="39" xfId="0" applyNumberFormat="1" applyFont="1" applyBorder="1" applyAlignment="1" applyProtection="1">
      <alignment horizontal="left"/>
      <protection locked="0"/>
    </xf>
    <xf numFmtId="0" fontId="24" fillId="0" borderId="31" xfId="0" applyNumberFormat="1" applyFont="1" applyBorder="1" applyAlignment="1" applyProtection="1">
      <alignment horizontal="left"/>
      <protection locked="0"/>
    </xf>
    <xf numFmtId="0" fontId="24" fillId="0" borderId="40" xfId="0" applyNumberFormat="1" applyFont="1" applyBorder="1" applyAlignment="1" applyProtection="1">
      <alignment horizontal="left"/>
      <protection locked="0"/>
    </xf>
    <xf numFmtId="0" fontId="12" fillId="0" borderId="26" xfId="0" applyNumberFormat="1" applyFont="1" applyBorder="1" applyAlignment="1" applyProtection="1">
      <alignment horizontal="left" vertical="center" wrapText="1"/>
      <protection hidden="1"/>
    </xf>
    <xf numFmtId="0" fontId="12" fillId="0" borderId="38" xfId="0" applyNumberFormat="1" applyFont="1" applyBorder="1" applyAlignment="1" applyProtection="1">
      <alignment horizontal="left" vertical="center" wrapText="1"/>
      <protection hidden="1"/>
    </xf>
    <xf numFmtId="0" fontId="12" fillId="0" borderId="12" xfId="0" applyNumberFormat="1" applyFont="1" applyBorder="1" applyAlignment="1" applyProtection="1">
      <alignment horizontal="left" vertical="center" wrapText="1"/>
      <protection hidden="1"/>
    </xf>
    <xf numFmtId="0" fontId="10" fillId="0" borderId="26" xfId="0" applyNumberFormat="1" applyFont="1" applyBorder="1" applyAlignment="1" applyProtection="1">
      <alignment horizontal="left" vertical="center" wrapText="1"/>
      <protection hidden="1"/>
    </xf>
    <xf numFmtId="0" fontId="10" fillId="0" borderId="38" xfId="0" applyNumberFormat="1" applyFont="1" applyBorder="1" applyAlignment="1" applyProtection="1">
      <alignment horizontal="left" vertical="center" wrapText="1"/>
      <protection hidden="1"/>
    </xf>
    <xf numFmtId="0" fontId="10" fillId="0" borderId="12" xfId="0" applyNumberFormat="1" applyFont="1" applyBorder="1" applyAlignment="1" applyProtection="1">
      <alignment horizontal="left" vertical="center" wrapText="1"/>
      <protection hidden="1"/>
    </xf>
    <xf numFmtId="0" fontId="24" fillId="0" borderId="10" xfId="0" applyFont="1" applyBorder="1" applyAlignment="1" applyProtection="1">
      <alignment horizontal="center"/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9" fillId="6" borderId="30" xfId="0" applyFont="1" applyFill="1" applyBorder="1" applyAlignment="1" applyProtection="1">
      <alignment horizontal="center" vertical="center" wrapText="1"/>
      <protection hidden="1"/>
    </xf>
    <xf numFmtId="0" fontId="9" fillId="6" borderId="31" xfId="0" applyFont="1" applyFill="1" applyBorder="1" applyAlignment="1" applyProtection="1">
      <alignment horizontal="center" vertical="center" wrapText="1"/>
      <protection hidden="1"/>
    </xf>
    <xf numFmtId="0" fontId="9" fillId="6" borderId="32" xfId="0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Border="1" applyAlignment="1" applyProtection="1">
      <alignment horizontal="left"/>
      <protection hidden="1"/>
    </xf>
    <xf numFmtId="0" fontId="20" fillId="4" borderId="16" xfId="0" applyFont="1" applyFill="1" applyBorder="1" applyAlignment="1" applyProtection="1">
      <alignment horizontal="center" vertical="center" wrapText="1"/>
      <protection hidden="1"/>
    </xf>
    <xf numFmtId="0" fontId="20" fillId="4" borderId="17" xfId="0" applyFont="1" applyFill="1" applyBorder="1" applyAlignment="1" applyProtection="1">
      <alignment horizontal="center" vertical="center" wrapText="1"/>
      <protection hidden="1"/>
    </xf>
    <xf numFmtId="0" fontId="20" fillId="4" borderId="18" xfId="0" applyFont="1" applyFill="1" applyBorder="1" applyAlignment="1" applyProtection="1">
      <alignment horizontal="center" vertical="center" wrapText="1"/>
      <protection hidden="1"/>
    </xf>
    <xf numFmtId="0" fontId="20" fillId="4" borderId="19" xfId="0" applyFont="1" applyFill="1" applyBorder="1" applyAlignment="1" applyProtection="1">
      <alignment horizontal="center" vertical="center" wrapText="1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20" fillId="4" borderId="20" xfId="0" applyFont="1" applyFill="1" applyBorder="1" applyAlignment="1" applyProtection="1">
      <alignment horizontal="center" vertical="center" wrapText="1"/>
      <protection hidden="1"/>
    </xf>
    <xf numFmtId="0" fontId="20" fillId="4" borderId="21" xfId="0" applyFont="1" applyFill="1" applyBorder="1" applyAlignment="1" applyProtection="1">
      <alignment horizontal="center" vertical="center" wrapText="1"/>
      <protection hidden="1"/>
    </xf>
    <xf numFmtId="0" fontId="20" fillId="4" borderId="22" xfId="0" applyFont="1" applyFill="1" applyBorder="1" applyAlignment="1" applyProtection="1">
      <alignment horizontal="center" vertical="center" wrapText="1"/>
      <protection hidden="1"/>
    </xf>
    <xf numFmtId="0" fontId="20" fillId="4" borderId="23" xfId="0" applyFont="1" applyFill="1" applyBorder="1" applyAlignment="1" applyProtection="1">
      <alignment horizontal="center" vertical="center" wrapText="1"/>
      <protection hidden="1"/>
    </xf>
    <xf numFmtId="0" fontId="20" fillId="4" borderId="15" xfId="0" applyFont="1" applyFill="1" applyBorder="1" applyAlignment="1" applyProtection="1">
      <alignment horizontal="center" vertical="center" wrapText="1"/>
      <protection hidden="1"/>
    </xf>
    <xf numFmtId="0" fontId="20" fillId="4" borderId="24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20" fillId="4" borderId="30" xfId="0" applyFont="1" applyFill="1" applyBorder="1" applyAlignment="1" applyProtection="1">
      <alignment horizontal="center" vertical="center" wrapText="1"/>
      <protection hidden="1"/>
    </xf>
    <xf numFmtId="0" fontId="20" fillId="4" borderId="31" xfId="0" applyFont="1" applyFill="1" applyBorder="1" applyAlignment="1" applyProtection="1">
      <alignment horizontal="center" vertical="center" wrapText="1"/>
      <protection hidden="1"/>
    </xf>
    <xf numFmtId="0" fontId="20" fillId="4" borderId="3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54" fillId="7" borderId="20" xfId="0" applyFont="1" applyFill="1" applyBorder="1" applyAlignment="1" applyProtection="1">
      <alignment horizontal="center" vertical="center" wrapText="1"/>
      <protection hidden="1"/>
    </xf>
    <xf numFmtId="0" fontId="54" fillId="7" borderId="22" xfId="0" applyFont="1" applyFill="1" applyBorder="1" applyAlignment="1" applyProtection="1">
      <alignment horizontal="center" vertical="center" wrapText="1"/>
      <protection hidden="1"/>
    </xf>
    <xf numFmtId="0" fontId="54" fillId="7" borderId="23" xfId="0" applyFont="1" applyFill="1" applyBorder="1" applyAlignment="1" applyProtection="1">
      <alignment horizontal="center" vertical="center" wrapText="1"/>
      <protection hidden="1"/>
    </xf>
    <xf numFmtId="0" fontId="54" fillId="7" borderId="24" xfId="0" applyFont="1" applyFill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left"/>
      <protection hidden="1"/>
    </xf>
    <xf numFmtId="0" fontId="22" fillId="0" borderId="17" xfId="0" applyFont="1" applyBorder="1" applyAlignment="1" applyProtection="1">
      <alignment horizontal="left"/>
      <protection hidden="1"/>
    </xf>
    <xf numFmtId="0" fontId="6" fillId="0" borderId="0" xfId="2" applyFont="1" applyAlignment="1" applyProtection="1">
      <alignment horizontal="center"/>
      <protection hidden="1"/>
    </xf>
    <xf numFmtId="0" fontId="12" fillId="0" borderId="0" xfId="2" applyFont="1" applyAlignment="1" applyProtection="1">
      <alignment horizontal="center"/>
      <protection hidden="1"/>
    </xf>
    <xf numFmtId="0" fontId="2" fillId="4" borderId="16" xfId="2" applyFont="1" applyFill="1" applyBorder="1" applyAlignment="1" applyProtection="1">
      <alignment horizontal="left"/>
      <protection locked="0"/>
    </xf>
    <xf numFmtId="0" fontId="2" fillId="4" borderId="17" xfId="2" applyFont="1" applyFill="1" applyBorder="1" applyAlignment="1" applyProtection="1">
      <alignment horizontal="left"/>
      <protection locked="0"/>
    </xf>
    <xf numFmtId="0" fontId="2" fillId="4" borderId="18" xfId="2" applyFont="1" applyFill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5" xfId="0" applyFont="1" applyBorder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wrapText="1"/>
      <protection hidden="1"/>
    </xf>
    <xf numFmtId="0" fontId="2" fillId="0" borderId="19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1" fillId="0" borderId="42" xfId="1" applyFont="1" applyBorder="1" applyAlignment="1" applyProtection="1">
      <alignment horizontal="center" vertical="center" wrapText="1"/>
      <protection hidden="1"/>
    </xf>
    <xf numFmtId="0" fontId="10" fillId="0" borderId="15" xfId="1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23" fillId="0" borderId="17" xfId="0" applyFont="1" applyBorder="1" applyAlignment="1" applyProtection="1">
      <alignment horizontal="left"/>
      <protection hidden="1"/>
    </xf>
    <xf numFmtId="0" fontId="23" fillId="0" borderId="0" xfId="0" applyFont="1" applyBorder="1" applyAlignment="1" applyProtection="1">
      <alignment horizontal="left"/>
      <protection hidden="1"/>
    </xf>
    <xf numFmtId="0" fontId="23" fillId="0" borderId="15" xfId="0" applyFont="1" applyBorder="1" applyAlignment="1" applyProtection="1">
      <alignment horizontal="left"/>
      <protection hidden="1"/>
    </xf>
  </cellXfs>
  <cellStyles count="5">
    <cellStyle name="Обычный" xfId="0" builtinId="0"/>
    <cellStyle name="Обычный 2" xfId="1"/>
    <cellStyle name="Обычный_Лист2" xfId="2"/>
    <cellStyle name="Процентный" xfId="3" builtinId="5"/>
    <cellStyle name="Финансовый" xfId="4" builtinId="3"/>
  </cellStyles>
  <dxfs count="91"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 val="0"/>
        <i val="0"/>
        <color theme="0"/>
      </font>
      <fill>
        <patternFill>
          <bgColor theme="1"/>
        </patternFill>
      </fill>
    </dxf>
    <dxf>
      <font>
        <b val="0"/>
        <i/>
        <strike val="0"/>
      </font>
      <numFmt numFmtId="0" formatCode="General"/>
      <fill>
        <patternFill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>
          <bgColor theme="2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0</xdr:row>
      <xdr:rowOff>0</xdr:rowOff>
    </xdr:from>
    <xdr:to>
      <xdr:col>15</xdr:col>
      <xdr:colOff>0</xdr:colOff>
      <xdr:row>3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655040" y="0"/>
          <a:ext cx="1981200" cy="8324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Форма Б1</a:t>
          </a:r>
          <a:endParaRPr lang="ru-RU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</a:t>
          </a:r>
        </a:p>
      </xdr:txBody>
    </xdr:sp>
    <xdr:clientData/>
  </xdr:twoCellAnchor>
  <xdr:twoCellAnchor>
    <xdr:from>
      <xdr:col>7</xdr:col>
      <xdr:colOff>266700</xdr:colOff>
      <xdr:row>0</xdr:row>
      <xdr:rowOff>133350</xdr:rowOff>
    </xdr:from>
    <xdr:to>
      <xdr:col>7</xdr:col>
      <xdr:colOff>1057276</xdr:colOff>
      <xdr:row>3</xdr:row>
      <xdr:rowOff>0</xdr:rowOff>
    </xdr:to>
    <xdr:pic>
      <xdr:nvPicPr>
        <xdr:cNvPr id="3" name="Picture 1" descr="blank%20t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40340" y="133350"/>
          <a:ext cx="752476" cy="5372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0;&#1085;&#1092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G63"/>
  <sheetViews>
    <sheetView zoomScale="55" zoomScaleNormal="55" workbookViewId="0">
      <selection activeCell="F31" sqref="F31"/>
    </sheetView>
  </sheetViews>
  <sheetFormatPr defaultColWidth="9" defaultRowHeight="15"/>
  <cols>
    <col min="1" max="1" width="31.7109375" style="4" customWidth="1"/>
    <col min="2" max="2" width="21.28515625" style="4" customWidth="1"/>
    <col min="3" max="3" width="2.7109375" style="4" customWidth="1"/>
    <col min="4" max="4" width="20.28515625" style="4" customWidth="1"/>
    <col min="5" max="5" width="17.7109375" style="4" bestFit="1" customWidth="1"/>
    <col min="6" max="6" width="14.7109375" style="4" customWidth="1"/>
    <col min="7" max="7" width="30.85546875" style="4" customWidth="1"/>
    <col min="8" max="16384" width="9" style="4"/>
  </cols>
  <sheetData>
    <row r="1" spans="1:7" ht="16.5" thickBot="1">
      <c r="A1" s="93" t="s">
        <v>75</v>
      </c>
      <c r="B1" s="93"/>
      <c r="C1" s="92"/>
      <c r="D1" s="84"/>
      <c r="E1" s="93" t="s">
        <v>76</v>
      </c>
      <c r="F1" s="94" t="s">
        <v>77</v>
      </c>
      <c r="G1" s="241">
        <f ca="1">TODAY()</f>
        <v>40821</v>
      </c>
    </row>
    <row r="2" spans="1:7" ht="16.5" thickBot="1">
      <c r="A2" s="93" t="s">
        <v>78</v>
      </c>
      <c r="B2" s="93"/>
      <c r="C2" s="92"/>
      <c r="D2" s="84"/>
      <c r="E2" s="93" t="s">
        <v>79</v>
      </c>
      <c r="F2" s="94" t="s">
        <v>77</v>
      </c>
      <c r="G2" s="253"/>
    </row>
    <row r="3" spans="1:7" ht="16.5" thickBot="1">
      <c r="E3" s="93" t="s">
        <v>80</v>
      </c>
      <c r="F3" s="305"/>
      <c r="G3" s="306"/>
    </row>
    <row r="4" spans="1:7" ht="14.25" customHeight="1">
      <c r="A4" s="307" t="s">
        <v>169</v>
      </c>
      <c r="B4" s="307"/>
      <c r="C4" s="307"/>
      <c r="D4" s="307"/>
      <c r="E4" s="307"/>
      <c r="F4" s="307"/>
      <c r="G4" s="307"/>
    </row>
    <row r="5" spans="1:7" ht="15" customHeight="1" thickBot="1">
      <c r="A5" s="307"/>
      <c r="B5" s="307"/>
      <c r="C5" s="307"/>
      <c r="D5" s="307"/>
      <c r="E5" s="307"/>
      <c r="F5" s="307"/>
      <c r="G5" s="307"/>
    </row>
    <row r="6" spans="1:7" ht="14.25" customHeight="1">
      <c r="A6" s="308" t="s">
        <v>82</v>
      </c>
      <c r="B6" s="308"/>
      <c r="C6" s="308"/>
      <c r="D6" s="309"/>
      <c r="E6" s="312"/>
      <c r="F6" s="313"/>
      <c r="G6" s="314"/>
    </row>
    <row r="7" spans="1:7" ht="15" customHeight="1" thickBot="1">
      <c r="A7" s="310"/>
      <c r="B7" s="310"/>
      <c r="C7" s="310"/>
      <c r="D7" s="311"/>
      <c r="E7" s="315"/>
      <c r="F7" s="316"/>
      <c r="G7" s="317"/>
    </row>
    <row r="8" spans="1:7" ht="16.5" thickBot="1">
      <c r="A8" s="301" t="s">
        <v>83</v>
      </c>
      <c r="B8" s="301"/>
      <c r="C8" s="301"/>
      <c r="D8" s="301"/>
      <c r="E8" s="302" t="s">
        <v>177</v>
      </c>
      <c r="F8" s="302"/>
      <c r="G8" s="302"/>
    </row>
    <row r="9" spans="1:7" ht="16.5" thickBot="1">
      <c r="A9" s="301" t="s">
        <v>158</v>
      </c>
      <c r="B9" s="301"/>
      <c r="C9" s="301"/>
      <c r="D9" s="301"/>
      <c r="E9" s="302" t="s">
        <v>234</v>
      </c>
      <c r="F9" s="302"/>
      <c r="G9" s="302"/>
    </row>
    <row r="10" spans="1:7" ht="16.5" thickBot="1">
      <c r="A10" s="301" t="s">
        <v>84</v>
      </c>
      <c r="B10" s="301"/>
      <c r="C10" s="301"/>
      <c r="D10" s="301"/>
      <c r="E10" s="302"/>
      <c r="F10" s="302"/>
      <c r="G10" s="302"/>
    </row>
    <row r="11" spans="1:7" ht="16.5" customHeight="1" thickBot="1">
      <c r="A11" s="303" t="s">
        <v>110</v>
      </c>
      <c r="B11" s="303"/>
      <c r="C11" s="303"/>
      <c r="D11" s="303"/>
      <c r="E11" s="304"/>
      <c r="F11" s="304"/>
      <c r="G11" s="304"/>
    </row>
    <row r="12" spans="1:7" ht="16.5" thickBot="1">
      <c r="A12" s="301" t="s">
        <v>85</v>
      </c>
      <c r="B12" s="301"/>
      <c r="C12" s="301"/>
      <c r="D12" s="301"/>
      <c r="E12" s="302"/>
      <c r="F12" s="302"/>
      <c r="G12" s="302"/>
    </row>
    <row r="13" spans="1:7" ht="16.5" thickBot="1">
      <c r="A13" s="301" t="s">
        <v>86</v>
      </c>
      <c r="B13" s="301"/>
      <c r="C13" s="301"/>
      <c r="D13" s="301"/>
      <c r="E13" s="302"/>
      <c r="F13" s="302"/>
      <c r="G13" s="302"/>
    </row>
    <row r="14" spans="1:7" ht="16.5" thickBot="1">
      <c r="A14" s="301" t="s">
        <v>87</v>
      </c>
      <c r="B14" s="301"/>
      <c r="C14" s="301"/>
      <c r="D14" s="301"/>
      <c r="E14" s="302"/>
      <c r="F14" s="302"/>
      <c r="G14" s="302"/>
    </row>
    <row r="15" spans="1:7" ht="14.25" customHeight="1">
      <c r="A15" s="318" t="s">
        <v>88</v>
      </c>
      <c r="B15" s="318"/>
      <c r="C15" s="318"/>
      <c r="D15" s="319"/>
      <c r="E15" s="324"/>
      <c r="F15" s="325"/>
      <c r="G15" s="326"/>
    </row>
    <row r="16" spans="1:7" ht="14.25" customHeight="1">
      <c r="A16" s="320"/>
      <c r="B16" s="320"/>
      <c r="C16" s="320"/>
      <c r="D16" s="321"/>
      <c r="E16" s="327"/>
      <c r="F16" s="328"/>
      <c r="G16" s="329"/>
    </row>
    <row r="17" spans="1:7" ht="15" customHeight="1" thickBot="1">
      <c r="A17" s="322"/>
      <c r="B17" s="322"/>
      <c r="C17" s="322"/>
      <c r="D17" s="323"/>
      <c r="E17" s="330"/>
      <c r="F17" s="331"/>
      <c r="G17" s="332"/>
    </row>
    <row r="18" spans="1:7" ht="15.75">
      <c r="A18" s="95" t="s">
        <v>89</v>
      </c>
      <c r="B18" s="95"/>
      <c r="C18" s="96"/>
      <c r="D18" s="96"/>
      <c r="E18" s="338"/>
      <c r="F18" s="339"/>
      <c r="G18" s="340"/>
    </row>
    <row r="19" spans="1:7" ht="14.25" customHeight="1">
      <c r="A19" s="347" t="s">
        <v>90</v>
      </c>
      <c r="B19" s="347"/>
      <c r="C19" s="347"/>
      <c r="D19" s="348"/>
      <c r="E19" s="341"/>
      <c r="F19" s="342"/>
      <c r="G19" s="343"/>
    </row>
    <row r="20" spans="1:7" ht="15" customHeight="1" thickBot="1">
      <c r="A20" s="349"/>
      <c r="B20" s="349"/>
      <c r="C20" s="349"/>
      <c r="D20" s="350"/>
      <c r="E20" s="344"/>
      <c r="F20" s="345"/>
      <c r="G20" s="346"/>
    </row>
    <row r="21" spans="1:7" ht="16.5" thickBot="1">
      <c r="A21" s="97" t="s">
        <v>91</v>
      </c>
      <c r="B21" s="97"/>
      <c r="C21" s="98"/>
      <c r="D21" s="98"/>
      <c r="E21" s="351"/>
      <c r="F21" s="351"/>
      <c r="G21" s="351"/>
    </row>
    <row r="22" spans="1:7" ht="16.5" thickBot="1">
      <c r="A22" s="99" t="s">
        <v>92</v>
      </c>
      <c r="B22" s="99"/>
      <c r="C22" s="98"/>
      <c r="D22" s="98"/>
      <c r="E22" s="302"/>
      <c r="F22" s="302"/>
      <c r="G22" s="302"/>
    </row>
    <row r="23" spans="1:7" ht="16.5" thickBot="1">
      <c r="A23" s="100"/>
      <c r="B23" s="100"/>
      <c r="C23" s="100"/>
      <c r="D23" s="100"/>
      <c r="E23" s="101"/>
      <c r="F23" s="101"/>
      <c r="G23" s="101"/>
    </row>
    <row r="24" spans="1:7" ht="16.5" thickBot="1">
      <c r="A24" s="352" t="s">
        <v>93</v>
      </c>
      <c r="B24" s="352"/>
      <c r="C24" s="352"/>
      <c r="D24" s="353"/>
      <c r="E24" s="335"/>
      <c r="F24" s="302"/>
      <c r="G24" s="336"/>
    </row>
    <row r="25" spans="1:7" ht="16.5" thickBot="1">
      <c r="A25" s="102"/>
      <c r="B25" s="102"/>
      <c r="C25" s="102"/>
      <c r="D25" s="102"/>
      <c r="E25" s="103"/>
      <c r="F25" s="103"/>
      <c r="G25" s="103"/>
    </row>
    <row r="26" spans="1:7" ht="16.5" thickBot="1">
      <c r="A26" s="333" t="s">
        <v>94</v>
      </c>
      <c r="B26" s="333"/>
      <c r="C26" s="333"/>
      <c r="D26" s="334"/>
      <c r="E26" s="335"/>
      <c r="F26" s="302"/>
      <c r="G26" s="336"/>
    </row>
    <row r="27" spans="1:7">
      <c r="A27" s="102"/>
      <c r="B27" s="102"/>
      <c r="C27" s="102"/>
      <c r="D27" s="102"/>
      <c r="E27" s="102"/>
      <c r="F27" s="102"/>
      <c r="G27" s="102"/>
    </row>
    <row r="28" spans="1:7" ht="15.75" thickBot="1">
      <c r="A28" s="104"/>
      <c r="B28" s="104"/>
      <c r="C28" s="104"/>
      <c r="D28" s="104"/>
      <c r="E28" s="105"/>
      <c r="F28" s="105"/>
      <c r="G28" s="105"/>
    </row>
    <row r="29" spans="1:7" ht="15.75">
      <c r="A29" s="106" t="s">
        <v>95</v>
      </c>
      <c r="B29" s="106"/>
      <c r="C29" s="107"/>
      <c r="D29" s="107"/>
      <c r="E29" s="102"/>
      <c r="F29" s="102"/>
      <c r="G29" s="102"/>
    </row>
    <row r="30" spans="1:7" ht="34.9" customHeight="1">
      <c r="A30" s="337" t="s">
        <v>96</v>
      </c>
      <c r="B30" s="337"/>
      <c r="C30" s="337"/>
      <c r="D30" s="337"/>
      <c r="E30" s="337"/>
      <c r="F30" s="108" t="s">
        <v>97</v>
      </c>
      <c r="G30" s="108" t="s">
        <v>68</v>
      </c>
    </row>
    <row r="31" spans="1:7" ht="24" customHeight="1">
      <c r="A31" s="354"/>
      <c r="B31" s="355"/>
      <c r="C31" s="355"/>
      <c r="D31" s="355"/>
      <c r="E31" s="356"/>
      <c r="F31" s="109"/>
      <c r="G31" s="110"/>
    </row>
    <row r="32" spans="1:7" ht="24" customHeight="1">
      <c r="A32" s="354"/>
      <c r="B32" s="355"/>
      <c r="C32" s="355"/>
      <c r="D32" s="355"/>
      <c r="E32" s="356"/>
      <c r="F32" s="109"/>
      <c r="G32" s="110"/>
    </row>
    <row r="33" spans="1:7" ht="24" customHeight="1">
      <c r="A33" s="354"/>
      <c r="B33" s="355"/>
      <c r="C33" s="355"/>
      <c r="D33" s="355"/>
      <c r="E33" s="356"/>
      <c r="F33" s="109"/>
      <c r="G33" s="110"/>
    </row>
    <row r="34" spans="1:7" ht="24" customHeight="1">
      <c r="A34" s="354"/>
      <c r="B34" s="355"/>
      <c r="C34" s="355"/>
      <c r="D34" s="355"/>
      <c r="E34" s="356"/>
      <c r="F34" s="109"/>
      <c r="G34" s="110"/>
    </row>
    <row r="35" spans="1:7" ht="24" customHeight="1">
      <c r="A35" s="354"/>
      <c r="B35" s="355"/>
      <c r="C35" s="355"/>
      <c r="D35" s="355"/>
      <c r="E35" s="356"/>
      <c r="F35" s="109"/>
      <c r="G35" s="110"/>
    </row>
    <row r="36" spans="1:7" ht="24" customHeight="1">
      <c r="A36" s="354"/>
      <c r="B36" s="355"/>
      <c r="C36" s="355"/>
      <c r="D36" s="355"/>
      <c r="E36" s="356"/>
      <c r="F36" s="109"/>
      <c r="G36" s="110"/>
    </row>
    <row r="37" spans="1:7" ht="24" customHeight="1">
      <c r="A37" s="354"/>
      <c r="B37" s="355"/>
      <c r="C37" s="355"/>
      <c r="D37" s="355"/>
      <c r="E37" s="356"/>
      <c r="F37" s="109"/>
      <c r="G37" s="110"/>
    </row>
    <row r="38" spans="1:7" ht="24" customHeight="1">
      <c r="A38" s="354"/>
      <c r="B38" s="355"/>
      <c r="C38" s="355"/>
      <c r="D38" s="355"/>
      <c r="E38" s="356"/>
      <c r="F38" s="109"/>
      <c r="G38" s="110"/>
    </row>
    <row r="39" spans="1:7" ht="24" customHeight="1">
      <c r="A39" s="354"/>
      <c r="B39" s="355"/>
      <c r="C39" s="355"/>
      <c r="D39" s="355"/>
      <c r="E39" s="356"/>
      <c r="F39" s="109"/>
      <c r="G39" s="110"/>
    </row>
    <row r="40" spans="1:7" ht="24" customHeight="1" thickBot="1">
      <c r="A40" s="354"/>
      <c r="B40" s="355"/>
      <c r="C40" s="355"/>
      <c r="D40" s="355"/>
      <c r="E40" s="356"/>
      <c r="F40" s="111"/>
      <c r="G40" s="112"/>
    </row>
    <row r="41" spans="1:7" ht="15.75" customHeight="1">
      <c r="A41" s="357" t="s">
        <v>98</v>
      </c>
      <c r="B41" s="360"/>
      <c r="C41" s="361"/>
      <c r="D41" s="361"/>
      <c r="E41" s="361"/>
      <c r="F41" s="361"/>
      <c r="G41" s="362"/>
    </row>
    <row r="42" spans="1:7">
      <c r="A42" s="358"/>
      <c r="B42" s="363"/>
      <c r="C42" s="364"/>
      <c r="D42" s="364"/>
      <c r="E42" s="364"/>
      <c r="F42" s="364"/>
      <c r="G42" s="365"/>
    </row>
    <row r="43" spans="1:7">
      <c r="A43" s="358"/>
      <c r="B43" s="363"/>
      <c r="C43" s="364"/>
      <c r="D43" s="364"/>
      <c r="E43" s="364"/>
      <c r="F43" s="364"/>
      <c r="G43" s="365"/>
    </row>
    <row r="44" spans="1:7">
      <c r="A44" s="358"/>
      <c r="B44" s="363"/>
      <c r="C44" s="364"/>
      <c r="D44" s="364"/>
      <c r="E44" s="364"/>
      <c r="F44" s="364"/>
      <c r="G44" s="365"/>
    </row>
    <row r="45" spans="1:7" ht="15.75" thickBot="1">
      <c r="A45" s="359"/>
      <c r="B45" s="366"/>
      <c r="C45" s="367"/>
      <c r="D45" s="367"/>
      <c r="E45" s="367"/>
      <c r="F45" s="367"/>
      <c r="G45" s="368"/>
    </row>
    <row r="46" spans="1:7" ht="15.75" customHeight="1">
      <c r="A46" s="369" t="s">
        <v>99</v>
      </c>
      <c r="B46" s="360"/>
      <c r="C46" s="361"/>
      <c r="D46" s="361"/>
      <c r="E46" s="361"/>
      <c r="F46" s="361"/>
      <c r="G46" s="362"/>
    </row>
    <row r="47" spans="1:7">
      <c r="A47" s="370"/>
      <c r="B47" s="363"/>
      <c r="C47" s="364"/>
      <c r="D47" s="364"/>
      <c r="E47" s="364"/>
      <c r="F47" s="364"/>
      <c r="G47" s="365"/>
    </row>
    <row r="48" spans="1:7">
      <c r="A48" s="370"/>
      <c r="B48" s="363"/>
      <c r="C48" s="364"/>
      <c r="D48" s="364"/>
      <c r="E48" s="364"/>
      <c r="F48" s="364"/>
      <c r="G48" s="365"/>
    </row>
    <row r="49" spans="1:7">
      <c r="A49" s="370"/>
      <c r="B49" s="363"/>
      <c r="C49" s="364"/>
      <c r="D49" s="364"/>
      <c r="E49" s="364"/>
      <c r="F49" s="364"/>
      <c r="G49" s="365"/>
    </row>
    <row r="50" spans="1:7" ht="15.75" thickBot="1">
      <c r="A50" s="371"/>
      <c r="B50" s="366"/>
      <c r="C50" s="367"/>
      <c r="D50" s="367"/>
      <c r="E50" s="367"/>
      <c r="F50" s="367"/>
      <c r="G50" s="368"/>
    </row>
    <row r="51" spans="1:7" ht="15" customHeight="1">
      <c r="A51" s="369" t="s">
        <v>100</v>
      </c>
      <c r="B51" s="372"/>
      <c r="C51" s="373"/>
      <c r="D51" s="373"/>
      <c r="E51" s="373"/>
      <c r="F51" s="373"/>
      <c r="G51" s="374"/>
    </row>
    <row r="52" spans="1:7" ht="15" customHeight="1">
      <c r="A52" s="370"/>
      <c r="B52" s="375"/>
      <c r="C52" s="376"/>
      <c r="D52" s="376"/>
      <c r="E52" s="376"/>
      <c r="F52" s="376"/>
      <c r="G52" s="377"/>
    </row>
    <row r="53" spans="1:7" ht="15" customHeight="1">
      <c r="A53" s="370"/>
      <c r="B53" s="375"/>
      <c r="C53" s="376"/>
      <c r="D53" s="376"/>
      <c r="E53" s="376"/>
      <c r="F53" s="376"/>
      <c r="G53" s="377"/>
    </row>
    <row r="54" spans="1:7" ht="15" customHeight="1">
      <c r="A54" s="370"/>
      <c r="B54" s="375"/>
      <c r="C54" s="376"/>
      <c r="D54" s="376"/>
      <c r="E54" s="376"/>
      <c r="F54" s="376"/>
      <c r="G54" s="377"/>
    </row>
    <row r="55" spans="1:7" ht="15.75" thickBot="1">
      <c r="A55" s="371"/>
      <c r="B55" s="378"/>
      <c r="C55" s="379"/>
      <c r="D55" s="379"/>
      <c r="E55" s="379"/>
      <c r="F55" s="379"/>
      <c r="G55" s="380"/>
    </row>
    <row r="56" spans="1:7">
      <c r="A56" s="386"/>
      <c r="B56" s="387"/>
      <c r="C56" s="387"/>
      <c r="D56" s="387"/>
      <c r="E56" s="387"/>
      <c r="F56" s="387"/>
      <c r="G56" s="388"/>
    </row>
    <row r="57" spans="1:7">
      <c r="A57" s="389"/>
      <c r="B57" s="390"/>
      <c r="C57" s="390"/>
      <c r="D57" s="390"/>
      <c r="E57" s="390"/>
      <c r="F57" s="390"/>
      <c r="G57" s="391"/>
    </row>
    <row r="58" spans="1:7">
      <c r="A58" s="389"/>
      <c r="B58" s="390"/>
      <c r="C58" s="390"/>
      <c r="D58" s="390"/>
      <c r="E58" s="390"/>
      <c r="F58" s="390"/>
      <c r="G58" s="391"/>
    </row>
    <row r="59" spans="1:7" ht="15.75" thickBot="1">
      <c r="A59" s="392"/>
      <c r="B59" s="393"/>
      <c r="C59" s="393"/>
      <c r="D59" s="393"/>
      <c r="E59" s="393"/>
      <c r="F59" s="393"/>
      <c r="G59" s="394"/>
    </row>
    <row r="60" spans="1:7" ht="15.75">
      <c r="A60" s="395" t="s">
        <v>101</v>
      </c>
      <c r="B60" s="395"/>
      <c r="C60" s="395"/>
      <c r="D60" s="396"/>
      <c r="E60" s="397"/>
      <c r="F60" s="398"/>
      <c r="G60" s="399"/>
    </row>
    <row r="61" spans="1:7" ht="15.75">
      <c r="A61" s="381" t="s">
        <v>102</v>
      </c>
      <c r="B61" s="381"/>
      <c r="C61" s="381"/>
      <c r="D61" s="382"/>
      <c r="E61" s="383"/>
      <c r="F61" s="384"/>
      <c r="G61" s="385"/>
    </row>
    <row r="62" spans="1:7">
      <c r="A62" s="102"/>
      <c r="B62" s="102"/>
      <c r="C62" s="102"/>
      <c r="D62" s="102"/>
      <c r="E62" s="102"/>
      <c r="F62" s="102"/>
      <c r="G62" s="102"/>
    </row>
    <row r="63" spans="1:7" ht="15.75">
      <c r="A63" s="113" t="s">
        <v>103</v>
      </c>
      <c r="B63" s="113"/>
      <c r="C63" s="102"/>
      <c r="D63" s="110"/>
      <c r="E63" s="110"/>
      <c r="F63" s="110"/>
      <c r="G63" s="110"/>
    </row>
  </sheetData>
  <sheetProtection password="CF42" sheet="1" objects="1" scenarios="1"/>
  <mergeCells count="57">
    <mergeCell ref="A61:D61"/>
    <mergeCell ref="E61:G61"/>
    <mergeCell ref="A56:G56"/>
    <mergeCell ref="A57:G57"/>
    <mergeCell ref="A58:G58"/>
    <mergeCell ref="A59:G59"/>
    <mergeCell ref="A60:D60"/>
    <mergeCell ref="E60:G60"/>
    <mergeCell ref="A51:A55"/>
    <mergeCell ref="B51:G51"/>
    <mergeCell ref="B52:G52"/>
    <mergeCell ref="B53:G53"/>
    <mergeCell ref="B54:G54"/>
    <mergeCell ref="B55:G55"/>
    <mergeCell ref="A36:E36"/>
    <mergeCell ref="A41:A45"/>
    <mergeCell ref="B41:G45"/>
    <mergeCell ref="A46:A50"/>
    <mergeCell ref="B46:G50"/>
    <mergeCell ref="A37:E37"/>
    <mergeCell ref="A38:E38"/>
    <mergeCell ref="A39:E39"/>
    <mergeCell ref="A40:E40"/>
    <mergeCell ref="A31:E31"/>
    <mergeCell ref="A32:E32"/>
    <mergeCell ref="A33:E33"/>
    <mergeCell ref="A34:E34"/>
    <mergeCell ref="A35:E35"/>
    <mergeCell ref="A15:D17"/>
    <mergeCell ref="E15:G17"/>
    <mergeCell ref="A26:D26"/>
    <mergeCell ref="E26:G26"/>
    <mergeCell ref="A30:E30"/>
    <mergeCell ref="E18:G20"/>
    <mergeCell ref="A19:D20"/>
    <mergeCell ref="E21:G21"/>
    <mergeCell ref="E22:G22"/>
    <mergeCell ref="A24:D24"/>
    <mergeCell ref="E24:G24"/>
    <mergeCell ref="F3:G3"/>
    <mergeCell ref="A4:G5"/>
    <mergeCell ref="A6:D7"/>
    <mergeCell ref="E6:G7"/>
    <mergeCell ref="A8:D8"/>
    <mergeCell ref="E8:G8"/>
    <mergeCell ref="A9:D9"/>
    <mergeCell ref="E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</mergeCells>
  <phoneticPr fontId="0" type="noConversion"/>
  <conditionalFormatting sqref="G1:G2 E12:G12 F3 E6:G9 A31:A39">
    <cfRule type="cellIs" dxfId="90" priority="3" operator="equal">
      <formula>0</formula>
    </cfRule>
  </conditionalFormatting>
  <conditionalFormatting sqref="A40">
    <cfRule type="cellIs" dxfId="89" priority="1" operator="equal">
      <formula>0</formula>
    </cfRule>
  </conditionalFormatting>
  <pageMargins left="0.49" right="0.51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U121"/>
  <sheetViews>
    <sheetView showZeros="0" topLeftCell="A16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инф.!C74/1000000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инф.!C76/1000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1*инф.!D83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1*инф.!D84</f>
        <v>0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0" priority="10" operator="greaterThan">
      <formula>0</formula>
    </cfRule>
  </conditionalFormatting>
  <conditionalFormatting sqref="I9:I10 C7:I7 E11:E12">
    <cfRule type="cellIs" dxfId="49" priority="2" operator="equal">
      <formula>0</formula>
    </cfRule>
  </conditionalFormatting>
  <conditionalFormatting sqref="I9:I10 C7:I7 E11:E12">
    <cfRule type="cellIs" dxfId="48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инф.!C88/1000000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инф.!C90/1000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1*инф.!D97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1*инф.!D98</f>
        <v>0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47" priority="8" operator="greaterThan">
      <formula>0</formula>
    </cfRule>
  </conditionalFormatting>
  <conditionalFormatting sqref="I9:I10 C7:I7 E11:E12">
    <cfRule type="cellIs" dxfId="46" priority="2" operator="equal">
      <formula>0</formula>
    </cfRule>
  </conditionalFormatting>
  <conditionalFormatting sqref="I9:I10 C7:I7 E11:E12">
    <cfRule type="cellIs" dxfId="45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инф.!C102/1000000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инф.!C104/1000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1*инф.!D111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1*инф.!D112</f>
        <v>0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44" priority="8" operator="greaterThan">
      <formula>0</formula>
    </cfRule>
  </conditionalFormatting>
  <conditionalFormatting sqref="I9:I10 C7:I7 E11:E12">
    <cfRule type="cellIs" dxfId="43" priority="2" operator="equal">
      <formula>0</formula>
    </cfRule>
  </conditionalFormatting>
  <conditionalFormatting sqref="I9:I10 C7:I7 E11:E12">
    <cfRule type="cellIs" dxfId="42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39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1*инф.!D125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1*инф.!D126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41" priority="10" operator="greaterThan">
      <formula>0</formula>
    </cfRule>
  </conditionalFormatting>
  <conditionalFormatting sqref="F88:I88 B89:I91 A90:A91">
    <cfRule type="cellIs" dxfId="40" priority="9" operator="greaterThan">
      <formula>0</formula>
    </cfRule>
  </conditionalFormatting>
  <conditionalFormatting sqref="F88:I88 B89:I91 A90:A91">
    <cfRule type="cellIs" dxfId="39" priority="8" operator="greaterThan">
      <formula>0</formula>
    </cfRule>
  </conditionalFormatting>
  <conditionalFormatting sqref="F88:I88 B89:I91 A90:A91">
    <cfRule type="cellIs" dxfId="38" priority="7" operator="greaterThan">
      <formula>0</formula>
    </cfRule>
  </conditionalFormatting>
  <conditionalFormatting sqref="I9:I10 C7:I7 E11:E12">
    <cfRule type="cellIs" dxfId="37" priority="2" operator="equal">
      <formula>0</formula>
    </cfRule>
  </conditionalFormatting>
  <conditionalFormatting sqref="I9:I10 C7:I7 E11:E12">
    <cfRule type="cellIs" dxfId="3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1*инф.!D139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1*инф.!D140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35" priority="10" operator="greaterThan">
      <formula>0</formula>
    </cfRule>
  </conditionalFormatting>
  <conditionalFormatting sqref="F88:I88 B89:I91 A90:A91">
    <cfRule type="cellIs" dxfId="34" priority="9" operator="greaterThan">
      <formula>0</formula>
    </cfRule>
  </conditionalFormatting>
  <conditionalFormatting sqref="F88:I88 B89:I91 A90:A91">
    <cfRule type="cellIs" dxfId="33" priority="8" operator="greaterThan">
      <formula>0</formula>
    </cfRule>
  </conditionalFormatting>
  <conditionalFormatting sqref="F88:I88 B89:I91 A90:A91">
    <cfRule type="cellIs" dxfId="32" priority="7" operator="greaterThan">
      <formula>0</formula>
    </cfRule>
  </conditionalFormatting>
  <conditionalFormatting sqref="I9:I10 C7:I7 E11:E12">
    <cfRule type="cellIs" dxfId="31" priority="2" operator="equal">
      <formula>0</formula>
    </cfRule>
  </conditionalFormatting>
  <conditionalFormatting sqref="I9:I10 C7:I7 E11:E12">
    <cfRule type="cellIs" dxfId="3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28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/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10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1*инф.!D153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1*инф.!D154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29" priority="10" operator="greaterThan">
      <formula>0</formula>
    </cfRule>
  </conditionalFormatting>
  <conditionalFormatting sqref="F88:I88 B89:I91 A90:A91">
    <cfRule type="cellIs" dxfId="28" priority="9" operator="greaterThan">
      <formula>0</formula>
    </cfRule>
  </conditionalFormatting>
  <conditionalFormatting sqref="F88:I88 B89:I91 A90:A91">
    <cfRule type="cellIs" dxfId="27" priority="8" operator="greaterThan">
      <formula>0</formula>
    </cfRule>
  </conditionalFormatting>
  <conditionalFormatting sqref="F88:I88 B89:I91 A90:A91">
    <cfRule type="cellIs" dxfId="26" priority="7" operator="greaterThan">
      <formula>0</formula>
    </cfRule>
  </conditionalFormatting>
  <conditionalFormatting sqref="I9:I10 C7:I7 E11:E12">
    <cfRule type="cellIs" dxfId="25" priority="2" operator="equal">
      <formula>0</formula>
    </cfRule>
  </conditionalFormatting>
  <conditionalFormatting sqref="I9:I10 C7:I7 E11:E12">
    <cfRule type="cellIs" dxfId="24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39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1*инф.!D167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1*инф.!D168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23" priority="10" operator="greaterThan">
      <formula>0</formula>
    </cfRule>
  </conditionalFormatting>
  <conditionalFormatting sqref="F88:I88 B89:I91 A90:A91">
    <cfRule type="cellIs" dxfId="22" priority="9" operator="greaterThan">
      <formula>0</formula>
    </cfRule>
  </conditionalFormatting>
  <conditionalFormatting sqref="F88:I88 B89:I91 A90:A91">
    <cfRule type="cellIs" dxfId="21" priority="8" operator="greaterThan">
      <formula>0</formula>
    </cfRule>
  </conditionalFormatting>
  <conditionalFormatting sqref="F88:I88 B89:I91 A90:A91">
    <cfRule type="cellIs" dxfId="20" priority="7" operator="greaterThan">
      <formula>0</formula>
    </cfRule>
  </conditionalFormatting>
  <conditionalFormatting sqref="I9:I10 C7:I7 E11:E12">
    <cfRule type="cellIs" dxfId="19" priority="2" operator="equal">
      <formula>0</formula>
    </cfRule>
  </conditionalFormatting>
  <conditionalFormatting sqref="I9:I10 C7:I7 E11:E12">
    <cfRule type="cellIs" dxfId="18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1*инф.!D181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1*инф.!D182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17" priority="10" operator="greaterThan">
      <formula>0</formula>
    </cfRule>
  </conditionalFormatting>
  <conditionalFormatting sqref="F88:I88 B89:I91 A90:A91">
    <cfRule type="cellIs" dxfId="16" priority="9" operator="greaterThan">
      <formula>0</formula>
    </cfRule>
  </conditionalFormatting>
  <conditionalFormatting sqref="F88:I88 B89:I91 A90:A91">
    <cfRule type="cellIs" dxfId="15" priority="8" operator="greaterThan">
      <formula>0</formula>
    </cfRule>
  </conditionalFormatting>
  <conditionalFormatting sqref="F88:I88 B89:I91 A90:A91">
    <cfRule type="cellIs" dxfId="14" priority="7" operator="greaterThan">
      <formula>0</formula>
    </cfRule>
  </conditionalFormatting>
  <conditionalFormatting sqref="I9:I10 C7:I7 E11:E12">
    <cfRule type="cellIs" dxfId="13" priority="2" operator="equal">
      <formula>0</formula>
    </cfRule>
  </conditionalFormatting>
  <conditionalFormatting sqref="I9:I10 C7:I7 E11:E12">
    <cfRule type="cellIs" dxfId="12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24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1*инф.!D195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1*инф.!D196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11" priority="10" operator="greaterThan">
      <formula>0</formula>
    </cfRule>
  </conditionalFormatting>
  <conditionalFormatting sqref="F88:I88 B89:I91 A90:A91">
    <cfRule type="cellIs" dxfId="10" priority="9" operator="greaterThan">
      <formula>0</formula>
    </cfRule>
  </conditionalFormatting>
  <conditionalFormatting sqref="F88:I88 B89:I91 A90:A91">
    <cfRule type="cellIs" dxfId="9" priority="8" operator="greaterThan">
      <formula>0</formula>
    </cfRule>
  </conditionalFormatting>
  <conditionalFormatting sqref="F88:I88 B89:I91 A90:A91">
    <cfRule type="cellIs" dxfId="8" priority="7" operator="greaterThan">
      <formula>0</formula>
    </cfRule>
  </conditionalFormatting>
  <conditionalFormatting sqref="I9:I10 C7:I7 E11:E12">
    <cfRule type="cellIs" dxfId="7" priority="2" operator="equal">
      <formula>0</formula>
    </cfRule>
  </conditionalFormatting>
  <conditionalFormatting sqref="I9:I10 C7:I7 E11:E12">
    <cfRule type="cellIs" dxfId="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1"/>
  <sheetViews>
    <sheetView showZeros="0" topLeftCell="A46" zoomScale="70" zoomScaleNormal="70" workbookViewId="0">
      <selection activeCell="J52" sqref="J5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18">
      <c r="A1" s="286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/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/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/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02"/>
      <c r="C19" s="64"/>
      <c r="D19" s="64"/>
      <c r="E19" s="64"/>
      <c r="F19" s="257"/>
      <c r="G19" s="65">
        <f>$E$11*F19*C19</f>
        <v>0</v>
      </c>
      <c r="H19" s="142"/>
      <c r="I19" s="8">
        <f>H19*G19*D19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0</v>
      </c>
      <c r="H50" s="39" t="s">
        <v>66</v>
      </c>
      <c r="I50" s="34">
        <f>SUM(I19:I49)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0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0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0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0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0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0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0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0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0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0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0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0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0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0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1*инф.!D209</f>
        <v>0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1*инф.!D210</f>
        <v>0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4">
    <mergeCell ref="F88:I88"/>
    <mergeCell ref="B89:I89"/>
    <mergeCell ref="A90:I90"/>
    <mergeCell ref="A91:I91"/>
    <mergeCell ref="C50:E50"/>
    <mergeCell ref="A53:B54"/>
    <mergeCell ref="B17:C17"/>
    <mergeCell ref="B52:I52"/>
    <mergeCell ref="F9:F10"/>
    <mergeCell ref="C13:C15"/>
    <mergeCell ref="A3:C3"/>
    <mergeCell ref="E3:F3"/>
    <mergeCell ref="A5:I5"/>
    <mergeCell ref="C7:I7"/>
  </mergeCells>
  <conditionalFormatting sqref="F88:I88 B89:I91 A90:A91">
    <cfRule type="cellIs" dxfId="5" priority="10" operator="greaterThan">
      <formula>0</formula>
    </cfRule>
  </conditionalFormatting>
  <conditionalFormatting sqref="F88:I88 B89:I91 A90:A91">
    <cfRule type="cellIs" dxfId="4" priority="9" operator="greaterThan">
      <formula>0</formula>
    </cfRule>
  </conditionalFormatting>
  <conditionalFormatting sqref="F88:I88 B89:I91 A90:A91">
    <cfRule type="cellIs" dxfId="3" priority="8" operator="greaterThan">
      <formula>0</formula>
    </cfRule>
  </conditionalFormatting>
  <conditionalFormatting sqref="F88:I88 B89:I91 A90:A91">
    <cfRule type="cellIs" dxfId="2" priority="7" operator="greaterThan">
      <formula>0</formula>
    </cfRule>
  </conditionalFormatting>
  <conditionalFormatting sqref="I9:I10 C7:I7 E11:E12">
    <cfRule type="cellIs" dxfId="1" priority="2" operator="equal">
      <formula>0</formula>
    </cfRule>
  </conditionalFormatting>
  <conditionalFormatting sqref="I9:I10 C7:I7 E11:E12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showZeros="0" zoomScale="55" zoomScaleNormal="55" workbookViewId="0">
      <selection activeCell="A4" sqref="A4:G5"/>
    </sheetView>
  </sheetViews>
  <sheetFormatPr defaultColWidth="9" defaultRowHeight="15"/>
  <cols>
    <col min="1" max="1" width="31.7109375" style="4" customWidth="1"/>
    <col min="2" max="2" width="21.28515625" style="4" customWidth="1"/>
    <col min="3" max="3" width="2.7109375" style="4" customWidth="1"/>
    <col min="4" max="4" width="20.28515625" style="4" customWidth="1"/>
    <col min="5" max="5" width="17.7109375" style="4" bestFit="1" customWidth="1"/>
    <col min="6" max="6" width="14.7109375" style="4" customWidth="1"/>
    <col min="7" max="7" width="30.7109375" style="4" customWidth="1"/>
    <col min="8" max="16384" width="9" style="4"/>
  </cols>
  <sheetData>
    <row r="1" spans="1:7" ht="16.5" thickBot="1">
      <c r="A1" s="93" t="s">
        <v>75</v>
      </c>
      <c r="B1" s="93"/>
      <c r="C1" s="92"/>
      <c r="D1" s="2"/>
      <c r="E1" s="93" t="s">
        <v>76</v>
      </c>
      <c r="F1" s="94" t="s">
        <v>77</v>
      </c>
      <c r="G1" s="219">
        <f ca="1">TODAY()</f>
        <v>40821</v>
      </c>
    </row>
    <row r="2" spans="1:7" ht="16.5" thickBot="1">
      <c r="A2" s="93" t="s">
        <v>78</v>
      </c>
      <c r="B2" s="93"/>
      <c r="C2" s="92"/>
      <c r="D2" s="2"/>
      <c r="E2" s="93" t="s">
        <v>79</v>
      </c>
      <c r="F2" s="94" t="s">
        <v>77</v>
      </c>
      <c r="G2" s="220"/>
    </row>
    <row r="3" spans="1:7" ht="16.5" thickBot="1">
      <c r="D3" s="1"/>
      <c r="E3" s="93" t="s">
        <v>170</v>
      </c>
      <c r="F3" s="406"/>
      <c r="G3" s="407"/>
    </row>
    <row r="4" spans="1:7" ht="14.25" customHeight="1">
      <c r="A4" s="307" t="s">
        <v>81</v>
      </c>
      <c r="B4" s="307"/>
      <c r="C4" s="307"/>
      <c r="D4" s="307"/>
      <c r="E4" s="307"/>
      <c r="F4" s="307"/>
      <c r="G4" s="307"/>
    </row>
    <row r="5" spans="1:7" ht="15" customHeight="1" thickBot="1">
      <c r="A5" s="307"/>
      <c r="B5" s="307"/>
      <c r="C5" s="307"/>
      <c r="D5" s="307"/>
      <c r="E5" s="307"/>
      <c r="F5" s="307"/>
      <c r="G5" s="307"/>
    </row>
    <row r="6" spans="1:7" ht="14.25" customHeight="1">
      <c r="A6" s="308" t="s">
        <v>82</v>
      </c>
      <c r="B6" s="308"/>
      <c r="C6" s="308"/>
      <c r="D6" s="309"/>
      <c r="E6" s="312">
        <f>ЗАЯВКА!E6:G7</f>
        <v>0</v>
      </c>
      <c r="F6" s="313"/>
      <c r="G6" s="314"/>
    </row>
    <row r="7" spans="1:7" ht="15" customHeight="1" thickBot="1">
      <c r="A7" s="310"/>
      <c r="B7" s="310"/>
      <c r="C7" s="310"/>
      <c r="D7" s="311"/>
      <c r="E7" s="315"/>
      <c r="F7" s="316"/>
      <c r="G7" s="317"/>
    </row>
    <row r="8" spans="1:7" ht="16.5" thickBot="1">
      <c r="A8" s="301" t="s">
        <v>83</v>
      </c>
      <c r="B8" s="301"/>
      <c r="C8" s="301"/>
      <c r="D8" s="301"/>
      <c r="E8" s="302" t="str">
        <f>ЗАЯВКА!E8:G8</f>
        <v>Грейт</v>
      </c>
      <c r="F8" s="302"/>
      <c r="G8" s="302"/>
    </row>
    <row r="9" spans="1:7" ht="16.5" thickBot="1">
      <c r="A9" s="301" t="s">
        <v>158</v>
      </c>
      <c r="B9" s="301"/>
      <c r="C9" s="301"/>
      <c r="D9" s="301"/>
      <c r="E9" s="302" t="str">
        <f>ЗАЯВКА!E9:G9</f>
        <v>вывеска 13.3м</v>
      </c>
      <c r="F9" s="302"/>
      <c r="G9" s="302"/>
    </row>
    <row r="10" spans="1:7" ht="16.5" thickBot="1">
      <c r="A10" s="301" t="s">
        <v>84</v>
      </c>
      <c r="B10" s="301"/>
      <c r="C10" s="301"/>
      <c r="D10" s="301"/>
      <c r="E10" s="302">
        <f>ЗАЯВКА!E10:G10</f>
        <v>0</v>
      </c>
      <c r="F10" s="302"/>
      <c r="G10" s="302"/>
    </row>
    <row r="11" spans="1:7" ht="16.5" customHeight="1" thickBot="1">
      <c r="A11" s="303" t="s">
        <v>110</v>
      </c>
      <c r="B11" s="303"/>
      <c r="C11" s="303"/>
      <c r="D11" s="303"/>
      <c r="E11" s="304">
        <f>ЗАЯВКА!E11:G11</f>
        <v>0</v>
      </c>
      <c r="F11" s="304"/>
      <c r="G11" s="304"/>
    </row>
    <row r="12" spans="1:7" ht="16.5" thickBot="1">
      <c r="A12" s="301" t="s">
        <v>85</v>
      </c>
      <c r="B12" s="301"/>
      <c r="C12" s="301"/>
      <c r="D12" s="301"/>
      <c r="E12" s="302">
        <f>ЗАЯВКА!E12:G12</f>
        <v>0</v>
      </c>
      <c r="F12" s="302"/>
      <c r="G12" s="302"/>
    </row>
    <row r="13" spans="1:7" ht="16.5" thickBot="1">
      <c r="A13" s="301" t="s">
        <v>86</v>
      </c>
      <c r="B13" s="301"/>
      <c r="C13" s="301"/>
      <c r="D13" s="301"/>
      <c r="E13" s="302">
        <f>ЗАЯВКА!E13:G13</f>
        <v>0</v>
      </c>
      <c r="F13" s="302"/>
      <c r="G13" s="302"/>
    </row>
    <row r="14" spans="1:7" ht="16.5" thickBot="1">
      <c r="A14" s="301" t="s">
        <v>87</v>
      </c>
      <c r="B14" s="301"/>
      <c r="C14" s="301"/>
      <c r="D14" s="301"/>
      <c r="E14" s="302">
        <f>ЗАЯВКА!E14:G14</f>
        <v>0</v>
      </c>
      <c r="F14" s="302"/>
      <c r="G14" s="302"/>
    </row>
    <row r="15" spans="1:7" ht="14.25" customHeight="1">
      <c r="A15" s="318" t="s">
        <v>88</v>
      </c>
      <c r="B15" s="318"/>
      <c r="C15" s="318"/>
      <c r="D15" s="319"/>
      <c r="E15" s="324">
        <f>ЗАЯВКА!E15:G17</f>
        <v>0</v>
      </c>
      <c r="F15" s="325"/>
      <c r="G15" s="326"/>
    </row>
    <row r="16" spans="1:7" ht="14.25" customHeight="1">
      <c r="A16" s="320"/>
      <c r="B16" s="320"/>
      <c r="C16" s="320"/>
      <c r="D16" s="321"/>
      <c r="E16" s="327"/>
      <c r="F16" s="328"/>
      <c r="G16" s="329"/>
    </row>
    <row r="17" spans="1:7" ht="15" customHeight="1" thickBot="1">
      <c r="A17" s="322"/>
      <c r="B17" s="322"/>
      <c r="C17" s="322"/>
      <c r="D17" s="323"/>
      <c r="E17" s="330"/>
      <c r="F17" s="331"/>
      <c r="G17" s="332"/>
    </row>
    <row r="18" spans="1:7" ht="15.75">
      <c r="A18" s="95" t="s">
        <v>89</v>
      </c>
      <c r="B18" s="95"/>
      <c r="C18" s="221"/>
      <c r="D18" s="221"/>
      <c r="E18" s="338">
        <f>ЗАЯВКА!E18:G20</f>
        <v>0</v>
      </c>
      <c r="F18" s="339"/>
      <c r="G18" s="340"/>
    </row>
    <row r="19" spans="1:7" ht="14.25" customHeight="1">
      <c r="A19" s="347" t="s">
        <v>90</v>
      </c>
      <c r="B19" s="347"/>
      <c r="C19" s="347"/>
      <c r="D19" s="348"/>
      <c r="E19" s="341"/>
      <c r="F19" s="342"/>
      <c r="G19" s="343"/>
    </row>
    <row r="20" spans="1:7" ht="15" customHeight="1" thickBot="1">
      <c r="A20" s="349"/>
      <c r="B20" s="349"/>
      <c r="C20" s="349"/>
      <c r="D20" s="350"/>
      <c r="E20" s="344"/>
      <c r="F20" s="345"/>
      <c r="G20" s="346"/>
    </row>
    <row r="21" spans="1:7" ht="16.5" thickBot="1">
      <c r="A21" s="97" t="s">
        <v>91</v>
      </c>
      <c r="B21" s="97"/>
      <c r="C21" s="222"/>
      <c r="D21" s="222"/>
      <c r="E21" s="302">
        <f>ЗАЯВКА!E21:G21</f>
        <v>0</v>
      </c>
      <c r="F21" s="302"/>
      <c r="G21" s="302"/>
    </row>
    <row r="22" spans="1:7" ht="16.5" thickBot="1">
      <c r="A22" s="99" t="s">
        <v>92</v>
      </c>
      <c r="B22" s="99"/>
      <c r="C22" s="222"/>
      <c r="D22" s="222"/>
      <c r="E22" s="302">
        <f>ЗАЯВКА!E22:G22</f>
        <v>0</v>
      </c>
      <c r="F22" s="302"/>
      <c r="G22" s="302"/>
    </row>
    <row r="23" spans="1:7" ht="16.5" thickBot="1">
      <c r="A23" s="223"/>
      <c r="B23" s="223"/>
      <c r="C23" s="223"/>
      <c r="D23" s="223"/>
      <c r="E23" s="101"/>
      <c r="F23" s="101"/>
      <c r="G23" s="101"/>
    </row>
    <row r="24" spans="1:7" ht="16.5" thickBot="1">
      <c r="A24" s="352" t="s">
        <v>93</v>
      </c>
      <c r="B24" s="352"/>
      <c r="C24" s="352"/>
      <c r="D24" s="353"/>
      <c r="E24" s="335">
        <f>ЗАЯВКА!E24:G24</f>
        <v>0</v>
      </c>
      <c r="F24" s="302"/>
      <c r="G24" s="336"/>
    </row>
    <row r="25" spans="1:7" ht="16.5" thickBot="1">
      <c r="A25" s="224"/>
      <c r="B25" s="224"/>
      <c r="C25" s="224"/>
      <c r="D25" s="224"/>
      <c r="E25" s="103"/>
      <c r="F25" s="103"/>
      <c r="G25" s="103"/>
    </row>
    <row r="26" spans="1:7" ht="16.5" thickBot="1">
      <c r="A26" s="333" t="s">
        <v>94</v>
      </c>
      <c r="B26" s="333"/>
      <c r="C26" s="333"/>
      <c r="D26" s="334"/>
      <c r="E26" s="335">
        <f>ЗАЯВКА!E26:G26</f>
        <v>0</v>
      </c>
      <c r="F26" s="302"/>
      <c r="G26" s="336"/>
    </row>
    <row r="27" spans="1:7">
      <c r="A27" s="224"/>
      <c r="B27" s="224"/>
      <c r="C27" s="224"/>
      <c r="D27" s="224"/>
      <c r="E27" s="102"/>
      <c r="F27" s="102"/>
      <c r="G27" s="102"/>
    </row>
    <row r="28" spans="1:7" ht="15.75" thickBot="1">
      <c r="A28" s="225"/>
      <c r="B28" s="225"/>
      <c r="C28" s="225"/>
      <c r="D28" s="225"/>
      <c r="E28" s="105"/>
      <c r="F28" s="105"/>
      <c r="G28" s="105"/>
    </row>
    <row r="29" spans="1:7" ht="15.75">
      <c r="A29" s="106" t="s">
        <v>95</v>
      </c>
      <c r="B29" s="106"/>
      <c r="C29" s="226"/>
      <c r="D29" s="226"/>
      <c r="E29" s="224"/>
      <c r="F29" s="102"/>
      <c r="G29" s="102"/>
    </row>
    <row r="30" spans="1:7" ht="34.9" customHeight="1">
      <c r="A30" s="337" t="s">
        <v>96</v>
      </c>
      <c r="B30" s="337"/>
      <c r="C30" s="337"/>
      <c r="D30" s="337"/>
      <c r="E30" s="337"/>
      <c r="F30" s="108" t="s">
        <v>97</v>
      </c>
      <c r="G30" s="108" t="s">
        <v>68</v>
      </c>
    </row>
    <row r="31" spans="1:7" ht="24" customHeight="1">
      <c r="A31" s="354">
        <f>ЗАЯВКА!A31:E31</f>
        <v>0</v>
      </c>
      <c r="B31" s="355"/>
      <c r="C31" s="355"/>
      <c r="D31" s="355"/>
      <c r="E31" s="356"/>
      <c r="F31" s="109">
        <f>ЗАЯВКА!F31</f>
        <v>0</v>
      </c>
      <c r="G31" s="109">
        <f>ЗАЯВКА!G31</f>
        <v>0</v>
      </c>
    </row>
    <row r="32" spans="1:7" ht="24" customHeight="1">
      <c r="A32" s="354">
        <f>ЗАЯВКА!A32:E32</f>
        <v>0</v>
      </c>
      <c r="B32" s="355"/>
      <c r="C32" s="355"/>
      <c r="D32" s="355"/>
      <c r="E32" s="356"/>
      <c r="F32" s="109">
        <f>ЗАЯВКА!F32</f>
        <v>0</v>
      </c>
      <c r="G32" s="109">
        <f>ЗАЯВКА!G32</f>
        <v>0</v>
      </c>
    </row>
    <row r="33" spans="1:7" ht="24" customHeight="1">
      <c r="A33" s="354">
        <f>ЗАЯВКА!A33:E33</f>
        <v>0</v>
      </c>
      <c r="B33" s="355"/>
      <c r="C33" s="355"/>
      <c r="D33" s="355"/>
      <c r="E33" s="356"/>
      <c r="F33" s="109">
        <f>ЗАЯВКА!F33</f>
        <v>0</v>
      </c>
      <c r="G33" s="109">
        <f>ЗАЯВКА!G33</f>
        <v>0</v>
      </c>
    </row>
    <row r="34" spans="1:7" ht="24" customHeight="1">
      <c r="A34" s="354">
        <f>ЗАЯВКА!A34:E34</f>
        <v>0</v>
      </c>
      <c r="B34" s="355"/>
      <c r="C34" s="355"/>
      <c r="D34" s="355"/>
      <c r="E34" s="356"/>
      <c r="F34" s="109">
        <f>ЗАЯВКА!F34</f>
        <v>0</v>
      </c>
      <c r="G34" s="109">
        <f>ЗАЯВКА!G34</f>
        <v>0</v>
      </c>
    </row>
    <row r="35" spans="1:7" ht="24" customHeight="1">
      <c r="A35" s="354">
        <f>ЗАЯВКА!A35:E35</f>
        <v>0</v>
      </c>
      <c r="B35" s="355"/>
      <c r="C35" s="355"/>
      <c r="D35" s="355"/>
      <c r="E35" s="356"/>
      <c r="F35" s="109">
        <f>ЗАЯВКА!F35</f>
        <v>0</v>
      </c>
      <c r="G35" s="109">
        <f>ЗАЯВКА!G35</f>
        <v>0</v>
      </c>
    </row>
    <row r="36" spans="1:7" ht="24" customHeight="1">
      <c r="A36" s="354">
        <f>ЗАЯВКА!A36:E36</f>
        <v>0</v>
      </c>
      <c r="B36" s="355"/>
      <c r="C36" s="355"/>
      <c r="D36" s="355"/>
      <c r="E36" s="356"/>
      <c r="F36" s="109">
        <f>ЗАЯВКА!F36</f>
        <v>0</v>
      </c>
      <c r="G36" s="109">
        <f>ЗАЯВКА!G36</f>
        <v>0</v>
      </c>
    </row>
    <row r="37" spans="1:7" ht="24" customHeight="1">
      <c r="A37" s="354">
        <f>ЗАЯВКА!A37:E37</f>
        <v>0</v>
      </c>
      <c r="B37" s="355"/>
      <c r="C37" s="355"/>
      <c r="D37" s="355"/>
      <c r="E37" s="356"/>
      <c r="F37" s="109">
        <f>ЗАЯВКА!F37</f>
        <v>0</v>
      </c>
      <c r="G37" s="109">
        <f>ЗАЯВКА!G37</f>
        <v>0</v>
      </c>
    </row>
    <row r="38" spans="1:7" ht="25.15" customHeight="1">
      <c r="A38" s="354">
        <f>ЗАЯВКА!A38:E38</f>
        <v>0</v>
      </c>
      <c r="B38" s="355"/>
      <c r="C38" s="355"/>
      <c r="D38" s="355"/>
      <c r="E38" s="356"/>
      <c r="F38" s="109">
        <f>ЗАЯВКА!F38</f>
        <v>0</v>
      </c>
      <c r="G38" s="109">
        <f>ЗАЯВКА!G38</f>
        <v>0</v>
      </c>
    </row>
    <row r="39" spans="1:7" ht="24" customHeight="1">
      <c r="A39" s="354">
        <f>ЗАЯВКА!A39:E39</f>
        <v>0</v>
      </c>
      <c r="B39" s="355"/>
      <c r="C39" s="355"/>
      <c r="D39" s="355"/>
      <c r="E39" s="356"/>
      <c r="F39" s="109">
        <f>ЗАЯВКА!F39</f>
        <v>0</v>
      </c>
      <c r="G39" s="109">
        <f>ЗАЯВКА!G39</f>
        <v>0</v>
      </c>
    </row>
    <row r="40" spans="1:7" ht="24" customHeight="1" thickBot="1">
      <c r="A40" s="354">
        <f>ЗАЯВКА!A40:E40</f>
        <v>0</v>
      </c>
      <c r="B40" s="355"/>
      <c r="C40" s="355"/>
      <c r="D40" s="355"/>
      <c r="E40" s="356"/>
      <c r="F40" s="109">
        <f>ЗАЯВКА!F40</f>
        <v>0</v>
      </c>
      <c r="G40" s="109">
        <f>ЗАЯВКА!G40</f>
        <v>0</v>
      </c>
    </row>
    <row r="41" spans="1:7" ht="15.75" customHeight="1">
      <c r="A41" s="400" t="s">
        <v>98</v>
      </c>
      <c r="B41" s="360">
        <f>ЗАЯВКА!B41:G45</f>
        <v>0</v>
      </c>
      <c r="C41" s="361"/>
      <c r="D41" s="361"/>
      <c r="E41" s="361"/>
      <c r="F41" s="361"/>
      <c r="G41" s="362"/>
    </row>
    <row r="42" spans="1:7">
      <c r="A42" s="401"/>
      <c r="B42" s="363"/>
      <c r="C42" s="364"/>
      <c r="D42" s="364"/>
      <c r="E42" s="364"/>
      <c r="F42" s="364"/>
      <c r="G42" s="365"/>
    </row>
    <row r="43" spans="1:7">
      <c r="A43" s="401"/>
      <c r="B43" s="363"/>
      <c r="C43" s="364"/>
      <c r="D43" s="364"/>
      <c r="E43" s="364"/>
      <c r="F43" s="364"/>
      <c r="G43" s="365"/>
    </row>
    <row r="44" spans="1:7">
      <c r="A44" s="401"/>
      <c r="B44" s="363"/>
      <c r="C44" s="364"/>
      <c r="D44" s="364"/>
      <c r="E44" s="364"/>
      <c r="F44" s="364"/>
      <c r="G44" s="365"/>
    </row>
    <row r="45" spans="1:7" ht="15.75" thickBot="1">
      <c r="A45" s="402"/>
      <c r="B45" s="366"/>
      <c r="C45" s="367"/>
      <c r="D45" s="367"/>
      <c r="E45" s="367"/>
      <c r="F45" s="367"/>
      <c r="G45" s="368"/>
    </row>
    <row r="46" spans="1:7" ht="15.75" customHeight="1">
      <c r="A46" s="403" t="s">
        <v>99</v>
      </c>
      <c r="B46" s="360">
        <f>ЗАЯВКА!B46:G50</f>
        <v>0</v>
      </c>
      <c r="C46" s="361"/>
      <c r="D46" s="361"/>
      <c r="E46" s="361"/>
      <c r="F46" s="361"/>
      <c r="G46" s="362"/>
    </row>
    <row r="47" spans="1:7">
      <c r="A47" s="404"/>
      <c r="B47" s="363"/>
      <c r="C47" s="364"/>
      <c r="D47" s="364"/>
      <c r="E47" s="364"/>
      <c r="F47" s="364"/>
      <c r="G47" s="365"/>
    </row>
    <row r="48" spans="1:7">
      <c r="A48" s="404"/>
      <c r="B48" s="363"/>
      <c r="C48" s="364"/>
      <c r="D48" s="364"/>
      <c r="E48" s="364"/>
      <c r="F48" s="364"/>
      <c r="G48" s="365"/>
    </row>
    <row r="49" spans="1:7">
      <c r="A49" s="404"/>
      <c r="B49" s="363"/>
      <c r="C49" s="364"/>
      <c r="D49" s="364"/>
      <c r="E49" s="364"/>
      <c r="F49" s="364"/>
      <c r="G49" s="365"/>
    </row>
    <row r="50" spans="1:7" ht="15.75" thickBot="1">
      <c r="A50" s="405"/>
      <c r="B50" s="366"/>
      <c r="C50" s="367"/>
      <c r="D50" s="367"/>
      <c r="E50" s="367"/>
      <c r="F50" s="367"/>
      <c r="G50" s="368"/>
    </row>
    <row r="51" spans="1:7" ht="15" customHeight="1">
      <c r="A51" s="403" t="s">
        <v>100</v>
      </c>
      <c r="B51" s="372">
        <f>ЗАЯВКА!B51:G51</f>
        <v>0</v>
      </c>
      <c r="C51" s="373"/>
      <c r="D51" s="373"/>
      <c r="E51" s="373"/>
      <c r="F51" s="373"/>
      <c r="G51" s="374"/>
    </row>
    <row r="52" spans="1:7" ht="15" customHeight="1">
      <c r="A52" s="404"/>
      <c r="B52" s="375">
        <f>ЗАЯВКА!B52:G52</f>
        <v>0</v>
      </c>
      <c r="C52" s="376"/>
      <c r="D52" s="376"/>
      <c r="E52" s="376"/>
      <c r="F52" s="376"/>
      <c r="G52" s="377"/>
    </row>
    <row r="53" spans="1:7" ht="15" customHeight="1">
      <c r="A53" s="404"/>
      <c r="B53" s="375">
        <f>ЗАЯВКА!B53:G53</f>
        <v>0</v>
      </c>
      <c r="C53" s="376"/>
      <c r="D53" s="376"/>
      <c r="E53" s="376"/>
      <c r="F53" s="376"/>
      <c r="G53" s="377"/>
    </row>
    <row r="54" spans="1:7" ht="15" customHeight="1">
      <c r="A54" s="404"/>
      <c r="B54" s="375">
        <f>ЗАЯВКА!B54:G54</f>
        <v>0</v>
      </c>
      <c r="C54" s="376"/>
      <c r="D54" s="376"/>
      <c r="E54" s="376"/>
      <c r="F54" s="376"/>
      <c r="G54" s="377"/>
    </row>
    <row r="55" spans="1:7" ht="15.75" thickBot="1">
      <c r="A55" s="405"/>
      <c r="B55" s="378">
        <f>ЗАЯВКА!B55:G55</f>
        <v>0</v>
      </c>
      <c r="C55" s="379"/>
      <c r="D55" s="379"/>
      <c r="E55" s="379"/>
      <c r="F55" s="379"/>
      <c r="G55" s="380"/>
    </row>
    <row r="56" spans="1:7">
      <c r="A56" s="386"/>
      <c r="B56" s="387"/>
      <c r="C56" s="387"/>
      <c r="D56" s="387"/>
      <c r="E56" s="387"/>
      <c r="F56" s="387"/>
      <c r="G56" s="388"/>
    </row>
    <row r="57" spans="1:7">
      <c r="A57" s="389"/>
      <c r="B57" s="390"/>
      <c r="C57" s="390"/>
      <c r="D57" s="390"/>
      <c r="E57" s="390"/>
      <c r="F57" s="390"/>
      <c r="G57" s="391"/>
    </row>
    <row r="58" spans="1:7">
      <c r="A58" s="389"/>
      <c r="B58" s="390"/>
      <c r="C58" s="390"/>
      <c r="D58" s="390"/>
      <c r="E58" s="390"/>
      <c r="F58" s="390"/>
      <c r="G58" s="391"/>
    </row>
    <row r="59" spans="1:7" ht="15.75" thickBot="1">
      <c r="A59" s="392"/>
      <c r="B59" s="393"/>
      <c r="C59" s="393"/>
      <c r="D59" s="393"/>
      <c r="E59" s="393"/>
      <c r="F59" s="393"/>
      <c r="G59" s="394"/>
    </row>
    <row r="60" spans="1:7" ht="16.5" thickBot="1">
      <c r="A60" s="395" t="s">
        <v>101</v>
      </c>
      <c r="B60" s="395"/>
      <c r="C60" s="395"/>
      <c r="D60" s="396"/>
      <c r="E60" s="302"/>
      <c r="F60" s="302"/>
      <c r="G60" s="302"/>
    </row>
    <row r="61" spans="1:7" ht="16.5" thickBot="1">
      <c r="A61" s="381" t="s">
        <v>102</v>
      </c>
      <c r="B61" s="381"/>
      <c r="C61" s="381"/>
      <c r="D61" s="382"/>
      <c r="E61" s="302"/>
      <c r="F61" s="302"/>
      <c r="G61" s="302"/>
    </row>
    <row r="62" spans="1:7">
      <c r="A62" s="224"/>
      <c r="B62" s="102"/>
      <c r="C62" s="102"/>
      <c r="D62" s="102"/>
      <c r="E62" s="102"/>
      <c r="F62" s="102"/>
      <c r="G62" s="102"/>
    </row>
    <row r="63" spans="1:7" ht="15.75">
      <c r="A63" s="113" t="s">
        <v>103</v>
      </c>
      <c r="B63" s="218"/>
      <c r="C63" s="102"/>
      <c r="D63" s="110"/>
      <c r="E63" s="110"/>
      <c r="F63" s="110"/>
      <c r="G63" s="110"/>
    </row>
  </sheetData>
  <sheetProtection password="CF42" sheet="1" objects="1" scenarios="1"/>
  <mergeCells count="57">
    <mergeCell ref="F3:G3"/>
    <mergeCell ref="A4:G5"/>
    <mergeCell ref="A6:D7"/>
    <mergeCell ref="E6:G7"/>
    <mergeCell ref="A8:D8"/>
    <mergeCell ref="E8:G8"/>
    <mergeCell ref="A9:D9"/>
    <mergeCell ref="E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  <mergeCell ref="A30:E30"/>
    <mergeCell ref="A31:E31"/>
    <mergeCell ref="A32:E32"/>
    <mergeCell ref="A33:E33"/>
    <mergeCell ref="A34:E34"/>
    <mergeCell ref="E22:G22"/>
    <mergeCell ref="A24:D24"/>
    <mergeCell ref="E24:G24"/>
    <mergeCell ref="A26:D26"/>
    <mergeCell ref="E26:G26"/>
    <mergeCell ref="A15:D17"/>
    <mergeCell ref="E15:G17"/>
    <mergeCell ref="E18:G20"/>
    <mergeCell ref="A19:D20"/>
    <mergeCell ref="E21:G21"/>
    <mergeCell ref="A41:A45"/>
    <mergeCell ref="B41:G45"/>
    <mergeCell ref="A46:A50"/>
    <mergeCell ref="B46:G50"/>
    <mergeCell ref="A51:A55"/>
    <mergeCell ref="B51:G51"/>
    <mergeCell ref="B52:G52"/>
    <mergeCell ref="B53:G53"/>
    <mergeCell ref="B54:G54"/>
    <mergeCell ref="B55:G55"/>
    <mergeCell ref="A61:D61"/>
    <mergeCell ref="E61:G61"/>
    <mergeCell ref="A56:G56"/>
    <mergeCell ref="A57:G57"/>
    <mergeCell ref="A58:G58"/>
    <mergeCell ref="A59:G59"/>
    <mergeCell ref="A60:D60"/>
    <mergeCell ref="E60:G60"/>
    <mergeCell ref="A40:E40"/>
    <mergeCell ref="A35:E35"/>
    <mergeCell ref="A36:E36"/>
    <mergeCell ref="A37:E37"/>
    <mergeCell ref="A38:E38"/>
    <mergeCell ref="A39:E39"/>
  </mergeCells>
  <conditionalFormatting sqref="G1:G2 E12:G12 E6:G8 F3 A31:A40">
    <cfRule type="cellIs" dxfId="88" priority="3" operator="equal">
      <formula>0</formula>
    </cfRule>
  </conditionalFormatting>
  <conditionalFormatting sqref="E9:G11 E14:G22 E24:G24 E26:G26">
    <cfRule type="expression" dxfId="87" priority="2">
      <formula>0</formula>
    </cfRule>
  </conditionalFormatting>
  <conditionalFormatting sqref="E60:G61">
    <cfRule type="cellIs" dxfId="86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70" orientation="portrait" horizontalDpi="30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13"/>
  <dimension ref="B2:D210"/>
  <sheetViews>
    <sheetView tabSelected="1" workbookViewId="0">
      <selection activeCell="B7" sqref="B7"/>
    </sheetView>
  </sheetViews>
  <sheetFormatPr defaultColWidth="9" defaultRowHeight="15"/>
  <cols>
    <col min="1" max="1" width="4.7109375" style="4" customWidth="1"/>
    <col min="2" max="2" width="34" style="4" customWidth="1"/>
    <col min="3" max="3" width="22.28515625" style="4" customWidth="1"/>
    <col min="4" max="4" width="53.28515625" style="4" customWidth="1"/>
    <col min="5" max="5" width="9" style="4" customWidth="1"/>
    <col min="6" max="16384" width="9" style="4"/>
  </cols>
  <sheetData>
    <row r="2" spans="2:4" ht="15.75" thickBot="1">
      <c r="B2" s="160" t="s">
        <v>45</v>
      </c>
      <c r="C2" s="4" t="str">
        <f>изд.1!C7</f>
        <v>Световые буквы GREAT ГРЕЙТ</v>
      </c>
    </row>
    <row r="3" spans="2:4">
      <c r="B3" s="161" t="s">
        <v>16</v>
      </c>
      <c r="C3" s="162">
        <f>изд.1!H85</f>
        <v>68.166666666666671</v>
      </c>
      <c r="D3" s="163"/>
    </row>
    <row r="4" spans="2:4">
      <c r="B4" s="164" t="s">
        <v>17</v>
      </c>
      <c r="C4" s="165">
        <v>2510000</v>
      </c>
      <c r="D4" s="166"/>
    </row>
    <row r="5" spans="2:4">
      <c r="B5" s="164" t="s">
        <v>18</v>
      </c>
      <c r="C5" s="167">
        <f>изд.1!I10</f>
        <v>0.03</v>
      </c>
      <c r="D5" s="166" t="s">
        <v>176</v>
      </c>
    </row>
    <row r="6" spans="2:4">
      <c r="B6" s="164" t="s">
        <v>19</v>
      </c>
      <c r="C6" s="165">
        <v>3158</v>
      </c>
      <c r="D6" s="166"/>
    </row>
    <row r="7" spans="2:4" ht="30">
      <c r="B7" s="164" t="s">
        <v>20</v>
      </c>
      <c r="C7" s="167">
        <f>изд.1!I9</f>
        <v>0.85</v>
      </c>
      <c r="D7" s="166"/>
    </row>
    <row r="8" spans="2:4" ht="15.75" thickBot="1">
      <c r="B8" s="168" t="s">
        <v>21</v>
      </c>
      <c r="C8" s="169">
        <v>0.08</v>
      </c>
      <c r="D8" s="170"/>
    </row>
    <row r="9" spans="2:4">
      <c r="B9" s="161" t="s">
        <v>22</v>
      </c>
      <c r="C9" s="171"/>
      <c r="D9" s="172">
        <f>изд.1!I50</f>
        <v>74611</v>
      </c>
    </row>
    <row r="10" spans="2:4">
      <c r="B10" s="164" t="s">
        <v>23</v>
      </c>
      <c r="C10" s="84"/>
      <c r="D10" s="173">
        <f>D9*C5</f>
        <v>2238.33</v>
      </c>
    </row>
    <row r="11" spans="2:4">
      <c r="B11" s="164" t="s">
        <v>43</v>
      </c>
      <c r="C11" s="84"/>
      <c r="D11" s="173">
        <f>IF(C5=0,0,(C4/(C6*C7))*C3)</f>
        <v>63740.391660147288</v>
      </c>
    </row>
    <row r="12" spans="2:4">
      <c r="B12" s="164" t="s">
        <v>44</v>
      </c>
      <c r="C12" s="84"/>
      <c r="D12" s="173">
        <f>(D9+D10+D11)*C8</f>
        <v>11247.177732811784</v>
      </c>
    </row>
    <row r="13" spans="2:4">
      <c r="B13" s="174" t="s">
        <v>12</v>
      </c>
      <c r="C13" s="175"/>
      <c r="D13" s="176">
        <f>IF(изд.1!E11=0,0,(D9+D10+D11+D12)/изд.1!E11)</f>
        <v>15183.689939295908</v>
      </c>
    </row>
    <row r="14" spans="2:4" ht="15.75" thickBot="1">
      <c r="B14" s="177" t="s">
        <v>13</v>
      </c>
      <c r="C14" s="178"/>
      <c r="D14" s="179">
        <f>D13*изд.1!E11</f>
        <v>151836.89939295908</v>
      </c>
    </row>
    <row r="16" spans="2:4" ht="15.75" thickBot="1">
      <c r="B16" s="160" t="s">
        <v>46</v>
      </c>
      <c r="C16" s="4" t="str">
        <f>изд.2!C7</f>
        <v>Логотип</v>
      </c>
    </row>
    <row r="17" spans="2:4">
      <c r="B17" s="161" t="s">
        <v>16</v>
      </c>
      <c r="C17" s="162">
        <f>изд.2!H85</f>
        <v>13.916666666666666</v>
      </c>
      <c r="D17" s="163"/>
    </row>
    <row r="18" spans="2:4">
      <c r="B18" s="164" t="s">
        <v>17</v>
      </c>
      <c r="C18" s="165">
        <f>C4</f>
        <v>2510000</v>
      </c>
      <c r="D18" s="166"/>
    </row>
    <row r="19" spans="2:4">
      <c r="B19" s="164" t="s">
        <v>18</v>
      </c>
      <c r="C19" s="167">
        <f>изд.2!I10</f>
        <v>0.03</v>
      </c>
      <c r="D19" s="166"/>
    </row>
    <row r="20" spans="2:4">
      <c r="B20" s="164" t="s">
        <v>19</v>
      </c>
      <c r="C20" s="165">
        <f>C6</f>
        <v>3158</v>
      </c>
      <c r="D20" s="166"/>
    </row>
    <row r="21" spans="2:4" ht="30">
      <c r="B21" s="164" t="s">
        <v>20</v>
      </c>
      <c r="C21" s="167">
        <f>изд.2!I9</f>
        <v>0.85</v>
      </c>
      <c r="D21" s="166"/>
    </row>
    <row r="22" spans="2:4" ht="15.75" thickBot="1">
      <c r="B22" s="168" t="s">
        <v>21</v>
      </c>
      <c r="C22" s="169">
        <f>C8</f>
        <v>0.08</v>
      </c>
      <c r="D22" s="170"/>
    </row>
    <row r="23" spans="2:4">
      <c r="B23" s="161" t="s">
        <v>22</v>
      </c>
      <c r="C23" s="171"/>
      <c r="D23" s="172">
        <f>изд.2!I50</f>
        <v>26079.599999999999</v>
      </c>
    </row>
    <row r="24" spans="2:4">
      <c r="B24" s="164" t="s">
        <v>23</v>
      </c>
      <c r="C24" s="84"/>
      <c r="D24" s="173">
        <f>D23*C19</f>
        <v>782.38799999999992</v>
      </c>
    </row>
    <row r="25" spans="2:4">
      <c r="B25" s="164" t="s">
        <v>43</v>
      </c>
      <c r="C25" s="84"/>
      <c r="D25" s="173">
        <f>IF(C19=0,0,(C18/(C20*C21))*C17)</f>
        <v>13013.013945286792</v>
      </c>
    </row>
    <row r="26" spans="2:4">
      <c r="B26" s="164" t="s">
        <v>44</v>
      </c>
      <c r="C26" s="84"/>
      <c r="D26" s="173">
        <f>(D23+D24+D25)*C22</f>
        <v>3190.0001556229431</v>
      </c>
    </row>
    <row r="27" spans="2:4">
      <c r="B27" s="174" t="s">
        <v>12</v>
      </c>
      <c r="C27" s="175"/>
      <c r="D27" s="176">
        <f>IF(изд.2!E11=0,0,(D23+D24+D25+D26)/изд.2!E11)</f>
        <v>43065.002100909725</v>
      </c>
    </row>
    <row r="28" spans="2:4" ht="15.75" thickBot="1">
      <c r="B28" s="177" t="s">
        <v>13</v>
      </c>
      <c r="C28" s="178"/>
      <c r="D28" s="179">
        <f>D27*изд.2!E11</f>
        <v>43065.002100909725</v>
      </c>
    </row>
    <row r="30" spans="2:4" ht="15.75" thickBot="1">
      <c r="B30" s="160" t="s">
        <v>47</v>
      </c>
      <c r="C30" s="4" t="str">
        <f>изд.3!C7</f>
        <v>Световые буквы МЕБЕЛЬНЫЙ ЦЕНТР</v>
      </c>
    </row>
    <row r="31" spans="2:4">
      <c r="B31" s="161" t="s">
        <v>16</v>
      </c>
      <c r="C31" s="162">
        <f>изд.3!H85</f>
        <v>71.166666666666657</v>
      </c>
      <c r="D31" s="163"/>
    </row>
    <row r="32" spans="2:4">
      <c r="B32" s="164" t="s">
        <v>17</v>
      </c>
      <c r="C32" s="165">
        <f>C18</f>
        <v>2510000</v>
      </c>
      <c r="D32" s="166"/>
    </row>
    <row r="33" spans="2:4">
      <c r="B33" s="164" t="s">
        <v>18</v>
      </c>
      <c r="C33" s="167">
        <f>изд.3!I10</f>
        <v>0.03</v>
      </c>
      <c r="D33" s="166"/>
    </row>
    <row r="34" spans="2:4">
      <c r="B34" s="164" t="s">
        <v>19</v>
      </c>
      <c r="C34" s="165">
        <f>C20</f>
        <v>3158</v>
      </c>
      <c r="D34" s="166"/>
    </row>
    <row r="35" spans="2:4" ht="30">
      <c r="B35" s="164" t="s">
        <v>20</v>
      </c>
      <c r="C35" s="167">
        <f>изд.3!I9</f>
        <v>0.85</v>
      </c>
      <c r="D35" s="166"/>
    </row>
    <row r="36" spans="2:4" ht="15.75" thickBot="1">
      <c r="B36" s="168" t="s">
        <v>21</v>
      </c>
      <c r="C36" s="169">
        <f>C22</f>
        <v>0.08</v>
      </c>
      <c r="D36" s="170"/>
    </row>
    <row r="37" spans="2:4">
      <c r="B37" s="161" t="s">
        <v>22</v>
      </c>
      <c r="C37" s="171"/>
      <c r="D37" s="172">
        <f>изд.3!I50</f>
        <v>32803.4</v>
      </c>
    </row>
    <row r="38" spans="2:4">
      <c r="B38" s="164" t="s">
        <v>23</v>
      </c>
      <c r="C38" s="84"/>
      <c r="D38" s="173">
        <f>D37*C33</f>
        <v>984.10199999999998</v>
      </c>
    </row>
    <row r="39" spans="2:4">
      <c r="B39" s="164" t="s">
        <v>43</v>
      </c>
      <c r="C39" s="84"/>
      <c r="D39" s="173">
        <f>IF(C33=0,0,(C32/(C34*C35))*C31)</f>
        <v>66545.592271107293</v>
      </c>
    </row>
    <row r="40" spans="2:4">
      <c r="B40" s="164" t="s">
        <v>44</v>
      </c>
      <c r="C40" s="84"/>
      <c r="D40" s="173">
        <f>(D37+D38+D39)*C36</f>
        <v>8026.6475416885833</v>
      </c>
    </row>
    <row r="41" spans="2:4">
      <c r="B41" s="174" t="s">
        <v>12</v>
      </c>
      <c r="C41" s="175"/>
      <c r="D41" s="176">
        <f>IF(изд.3!E11=0,0,(D37+D38+D39+D40)/изд.3!E11)</f>
        <v>7739.9815580568475</v>
      </c>
    </row>
    <row r="42" spans="2:4" ht="15.75" thickBot="1">
      <c r="B42" s="177" t="s">
        <v>13</v>
      </c>
      <c r="C42" s="178"/>
      <c r="D42" s="180">
        <f>D41*изд.3!E11</f>
        <v>108359.74181279587</v>
      </c>
    </row>
    <row r="44" spans="2:4" ht="15.75" thickBot="1">
      <c r="B44" s="160" t="s">
        <v>48</v>
      </c>
      <c r="C44" s="4" t="str">
        <f>изд.4!C7</f>
        <v>Монтажные работы</v>
      </c>
    </row>
    <row r="45" spans="2:4">
      <c r="B45" s="161" t="s">
        <v>16</v>
      </c>
      <c r="C45" s="162">
        <f>изд.4!H85</f>
        <v>62.833333333333329</v>
      </c>
      <c r="D45" s="163"/>
    </row>
    <row r="46" spans="2:4">
      <c r="B46" s="164" t="s">
        <v>17</v>
      </c>
      <c r="C46" s="165">
        <f>C32</f>
        <v>2510000</v>
      </c>
      <c r="D46" s="166"/>
    </row>
    <row r="47" spans="2:4">
      <c r="B47" s="164" t="s">
        <v>18</v>
      </c>
      <c r="C47" s="167">
        <f>изд.4!I10</f>
        <v>0.05</v>
      </c>
      <c r="D47" s="166"/>
    </row>
    <row r="48" spans="2:4">
      <c r="B48" s="164" t="s">
        <v>19</v>
      </c>
      <c r="C48" s="165">
        <f>C34</f>
        <v>3158</v>
      </c>
      <c r="D48" s="166"/>
    </row>
    <row r="49" spans="2:4" ht="30">
      <c r="B49" s="164" t="s">
        <v>20</v>
      </c>
      <c r="C49" s="167">
        <f>изд.4!I9</f>
        <v>0.8</v>
      </c>
      <c r="D49" s="166"/>
    </row>
    <row r="50" spans="2:4" ht="15.75" thickBot="1">
      <c r="B50" s="168" t="s">
        <v>21</v>
      </c>
      <c r="C50" s="169">
        <f>C36</f>
        <v>0.08</v>
      </c>
      <c r="D50" s="170"/>
    </row>
    <row r="51" spans="2:4">
      <c r="B51" s="161" t="s">
        <v>22</v>
      </c>
      <c r="C51" s="171"/>
      <c r="D51" s="172">
        <f>изд.4!I50</f>
        <v>35160</v>
      </c>
    </row>
    <row r="52" spans="2:4">
      <c r="B52" s="164" t="s">
        <v>23</v>
      </c>
      <c r="C52" s="84"/>
      <c r="D52" s="173">
        <f>D51*C47</f>
        <v>1758</v>
      </c>
    </row>
    <row r="53" spans="2:4">
      <c r="B53" s="164" t="s">
        <v>43</v>
      </c>
      <c r="C53" s="84"/>
      <c r="D53" s="173">
        <f>IF(C47=0,0,(C46/(C48*C49))*C45)</f>
        <v>62425.453873759761</v>
      </c>
    </row>
    <row r="54" spans="2:4">
      <c r="B54" s="164" t="s">
        <v>44</v>
      </c>
      <c r="C54" s="84"/>
      <c r="D54" s="173">
        <f>(D51+D52+D53)*C50</f>
        <v>7947.4763099007814</v>
      </c>
    </row>
    <row r="55" spans="2:4">
      <c r="B55" s="174" t="s">
        <v>12</v>
      </c>
      <c r="C55" s="175"/>
      <c r="D55" s="176">
        <f>IF(изд.4!E11=0,0,(D51+D52+D53+D54)/изд.4!E11)</f>
        <v>107290.93018366054</v>
      </c>
    </row>
    <row r="56" spans="2:4" ht="15.75" thickBot="1">
      <c r="B56" s="177" t="s">
        <v>13</v>
      </c>
      <c r="C56" s="178"/>
      <c r="D56" s="180">
        <f>D55*изд.4!E11</f>
        <v>107290.93018366054</v>
      </c>
    </row>
    <row r="58" spans="2:4" ht="15.75" thickBot="1">
      <c r="B58" s="160" t="s">
        <v>49</v>
      </c>
      <c r="C58" s="4" t="str">
        <f>изд.5!C7</f>
        <v>закладные</v>
      </c>
    </row>
    <row r="59" spans="2:4">
      <c r="B59" s="161" t="s">
        <v>16</v>
      </c>
      <c r="C59" s="162">
        <f>изд.5!H85</f>
        <v>0.16666666666666666</v>
      </c>
      <c r="D59" s="163"/>
    </row>
    <row r="60" spans="2:4">
      <c r="B60" s="164" t="s">
        <v>17</v>
      </c>
      <c r="C60" s="165">
        <f>C46</f>
        <v>2510000</v>
      </c>
      <c r="D60" s="166"/>
    </row>
    <row r="61" spans="2:4">
      <c r="B61" s="164" t="s">
        <v>18</v>
      </c>
      <c r="C61" s="167">
        <f>изд.5!I10</f>
        <v>0.01</v>
      </c>
      <c r="D61" s="166"/>
    </row>
    <row r="62" spans="2:4">
      <c r="B62" s="164" t="s">
        <v>19</v>
      </c>
      <c r="C62" s="165">
        <f>C48</f>
        <v>3158</v>
      </c>
      <c r="D62" s="166"/>
    </row>
    <row r="63" spans="2:4" ht="30">
      <c r="B63" s="164" t="s">
        <v>20</v>
      </c>
      <c r="C63" s="167">
        <f>изд.5!I9</f>
        <v>1</v>
      </c>
      <c r="D63" s="166"/>
    </row>
    <row r="64" spans="2:4" ht="15.75" thickBot="1">
      <c r="B64" s="168" t="s">
        <v>21</v>
      </c>
      <c r="C64" s="169">
        <f>C50</f>
        <v>0.08</v>
      </c>
      <c r="D64" s="170"/>
    </row>
    <row r="65" spans="2:4">
      <c r="B65" s="161" t="s">
        <v>22</v>
      </c>
      <c r="C65" s="171"/>
      <c r="D65" s="172">
        <f>изд.5!I50</f>
        <v>170000</v>
      </c>
    </row>
    <row r="66" spans="2:4">
      <c r="B66" s="164" t="s">
        <v>23</v>
      </c>
      <c r="C66" s="84"/>
      <c r="D66" s="173">
        <f>D65*C61</f>
        <v>1700</v>
      </c>
    </row>
    <row r="67" spans="2:4">
      <c r="B67" s="164" t="s">
        <v>43</v>
      </c>
      <c r="C67" s="84"/>
      <c r="D67" s="173">
        <f>IF(C61=0,0,(C60/(C62*C63))*C59)</f>
        <v>132.46780662866792</v>
      </c>
    </row>
    <row r="68" spans="2:4">
      <c r="B68" s="164" t="s">
        <v>44</v>
      </c>
      <c r="C68" s="84"/>
      <c r="D68" s="173">
        <f>(D65+D66+D67)*C64</f>
        <v>13746.597424530293</v>
      </c>
    </row>
    <row r="69" spans="2:4">
      <c r="B69" s="174" t="s">
        <v>12</v>
      </c>
      <c r="C69" s="175"/>
      <c r="D69" s="176">
        <f>IF(изд.5!E11=0,0,(D65+D66+D67+D68)/изд.5!E11)</f>
        <v>185579.06523115898</v>
      </c>
    </row>
    <row r="70" spans="2:4" ht="15.75" thickBot="1">
      <c r="B70" s="177" t="s">
        <v>13</v>
      </c>
      <c r="C70" s="178"/>
      <c r="D70" s="180">
        <f>D69*изд.5!E11</f>
        <v>185579.06523115898</v>
      </c>
    </row>
    <row r="72" spans="2:4" ht="15.75" thickBot="1">
      <c r="B72" s="160" t="s">
        <v>50</v>
      </c>
      <c r="C72" s="4">
        <f>изд.6!C7</f>
        <v>0</v>
      </c>
    </row>
    <row r="73" spans="2:4">
      <c r="B73" s="161" t="s">
        <v>16</v>
      </c>
      <c r="C73" s="162">
        <f>изд.6!H85</f>
        <v>0.16666666666666666</v>
      </c>
      <c r="D73" s="163"/>
    </row>
    <row r="74" spans="2:4">
      <c r="B74" s="164" t="s">
        <v>17</v>
      </c>
      <c r="C74" s="165">
        <f>C60</f>
        <v>2510000</v>
      </c>
      <c r="D74" s="166"/>
    </row>
    <row r="75" spans="2:4">
      <c r="B75" s="164" t="s">
        <v>18</v>
      </c>
      <c r="C75" s="167">
        <f>изд.6!I10</f>
        <v>0</v>
      </c>
      <c r="D75" s="166"/>
    </row>
    <row r="76" spans="2:4">
      <c r="B76" s="164" t="s">
        <v>19</v>
      </c>
      <c r="C76" s="165">
        <f>C62</f>
        <v>3158</v>
      </c>
      <c r="D76" s="166"/>
    </row>
    <row r="77" spans="2:4" ht="30">
      <c r="B77" s="164" t="s">
        <v>20</v>
      </c>
      <c r="C77" s="167">
        <f>изд.6!I9</f>
        <v>0</v>
      </c>
      <c r="D77" s="166"/>
    </row>
    <row r="78" spans="2:4" ht="15.75" thickBot="1">
      <c r="B78" s="168" t="s">
        <v>21</v>
      </c>
      <c r="C78" s="169">
        <f>C64</f>
        <v>0.08</v>
      </c>
      <c r="D78" s="170"/>
    </row>
    <row r="79" spans="2:4">
      <c r="B79" s="161" t="s">
        <v>22</v>
      </c>
      <c r="C79" s="171"/>
      <c r="D79" s="172">
        <f>изд.6!I50</f>
        <v>0</v>
      </c>
    </row>
    <row r="80" spans="2:4">
      <c r="B80" s="164" t="s">
        <v>23</v>
      </c>
      <c r="C80" s="84"/>
      <c r="D80" s="173">
        <f>D79*C75</f>
        <v>0</v>
      </c>
    </row>
    <row r="81" spans="2:4">
      <c r="B81" s="164" t="s">
        <v>43</v>
      </c>
      <c r="C81" s="84"/>
      <c r="D81" s="173">
        <f>IF(C75=0,0,(C74/(C76*C77))*C73)</f>
        <v>0</v>
      </c>
    </row>
    <row r="82" spans="2:4">
      <c r="B82" s="164" t="s">
        <v>44</v>
      </c>
      <c r="C82" s="84"/>
      <c r="D82" s="173">
        <f>(D79+D80+D81)*C78</f>
        <v>0</v>
      </c>
    </row>
    <row r="83" spans="2:4">
      <c r="B83" s="174" t="s">
        <v>12</v>
      </c>
      <c r="C83" s="175"/>
      <c r="D83" s="176">
        <f>IF(изд.6!E11=0,0,(D79+D80+D81+D82)/изд.6!E11)</f>
        <v>0</v>
      </c>
    </row>
    <row r="84" spans="2:4" ht="15.75" thickBot="1">
      <c r="B84" s="177" t="s">
        <v>13</v>
      </c>
      <c r="C84" s="178"/>
      <c r="D84" s="180">
        <f>D83*изд.6!E11</f>
        <v>0</v>
      </c>
    </row>
    <row r="86" spans="2:4" ht="15.75" thickBot="1">
      <c r="B86" s="160" t="s">
        <v>51</v>
      </c>
      <c r="C86" s="4">
        <f>изд.7!C24</f>
        <v>0</v>
      </c>
    </row>
    <row r="87" spans="2:4">
      <c r="B87" s="161" t="s">
        <v>16</v>
      </c>
      <c r="C87" s="162">
        <f>изд.7!H85</f>
        <v>0.16666666666666666</v>
      </c>
      <c r="D87" s="163"/>
    </row>
    <row r="88" spans="2:4">
      <c r="B88" s="164" t="s">
        <v>17</v>
      </c>
      <c r="C88" s="165">
        <f>C74</f>
        <v>2510000</v>
      </c>
      <c r="D88" s="166"/>
    </row>
    <row r="89" spans="2:4">
      <c r="B89" s="164" t="s">
        <v>18</v>
      </c>
      <c r="C89" s="181">
        <f>изд.7!I10</f>
        <v>0</v>
      </c>
      <c r="D89" s="166"/>
    </row>
    <row r="90" spans="2:4">
      <c r="B90" s="164" t="s">
        <v>19</v>
      </c>
      <c r="C90" s="165">
        <f>C76</f>
        <v>3158</v>
      </c>
      <c r="D90" s="166"/>
    </row>
    <row r="91" spans="2:4" ht="30">
      <c r="B91" s="164" t="s">
        <v>20</v>
      </c>
      <c r="C91" s="167">
        <f>изд.7!I9</f>
        <v>0</v>
      </c>
      <c r="D91" s="166"/>
    </row>
    <row r="92" spans="2:4" ht="15.75" thickBot="1">
      <c r="B92" s="168" t="s">
        <v>21</v>
      </c>
      <c r="C92" s="169">
        <f>C78</f>
        <v>0.08</v>
      </c>
      <c r="D92" s="170"/>
    </row>
    <row r="93" spans="2:4">
      <c r="B93" s="161" t="s">
        <v>22</v>
      </c>
      <c r="C93" s="171"/>
      <c r="D93" s="172">
        <f>изд.7!I50</f>
        <v>0</v>
      </c>
    </row>
    <row r="94" spans="2:4">
      <c r="B94" s="164" t="s">
        <v>23</v>
      </c>
      <c r="C94" s="84"/>
      <c r="D94" s="173">
        <f>D93*C89</f>
        <v>0</v>
      </c>
    </row>
    <row r="95" spans="2:4">
      <c r="B95" s="164" t="s">
        <v>43</v>
      </c>
      <c r="C95" s="84"/>
      <c r="D95" s="173">
        <f>IF(C89=0,0,(C88/(C90*C91))*C87)</f>
        <v>0</v>
      </c>
    </row>
    <row r="96" spans="2:4">
      <c r="B96" s="164" t="s">
        <v>44</v>
      </c>
      <c r="C96" s="84"/>
      <c r="D96" s="173">
        <f>(D93+D94+D95)*C92</f>
        <v>0</v>
      </c>
    </row>
    <row r="97" spans="2:4">
      <c r="B97" s="174" t="s">
        <v>12</v>
      </c>
      <c r="C97" s="175"/>
      <c r="D97" s="176">
        <f>IF(изд.7!E11=0,0,(D93+D94+D95+D96)/изд.7!E11)</f>
        <v>0</v>
      </c>
    </row>
    <row r="98" spans="2:4" ht="15.75" thickBot="1">
      <c r="B98" s="177" t="s">
        <v>13</v>
      </c>
      <c r="C98" s="178"/>
      <c r="D98" s="180">
        <f>D97*изд.7!E11</f>
        <v>0</v>
      </c>
    </row>
    <row r="100" spans="2:4" ht="15.75" thickBot="1">
      <c r="B100" s="160" t="s">
        <v>52</v>
      </c>
      <c r="C100" s="4">
        <f>изд.8!C48</f>
        <v>0</v>
      </c>
    </row>
    <row r="101" spans="2:4">
      <c r="B101" s="161" t="s">
        <v>16</v>
      </c>
      <c r="C101" s="162">
        <f>изд.8!H85</f>
        <v>0.16666666666666666</v>
      </c>
      <c r="D101" s="163"/>
    </row>
    <row r="102" spans="2:4">
      <c r="B102" s="164" t="s">
        <v>17</v>
      </c>
      <c r="C102" s="165">
        <f>C88</f>
        <v>2510000</v>
      </c>
      <c r="D102" s="166"/>
    </row>
    <row r="103" spans="2:4">
      <c r="B103" s="164" t="s">
        <v>18</v>
      </c>
      <c r="C103" s="181">
        <f>изд.8!I10</f>
        <v>0</v>
      </c>
      <c r="D103" s="166"/>
    </row>
    <row r="104" spans="2:4">
      <c r="B104" s="164" t="s">
        <v>19</v>
      </c>
      <c r="C104" s="165">
        <f>C90</f>
        <v>3158</v>
      </c>
      <c r="D104" s="166"/>
    </row>
    <row r="105" spans="2:4" ht="30">
      <c r="B105" s="164" t="s">
        <v>20</v>
      </c>
      <c r="C105" s="167">
        <f>изд.8!I9</f>
        <v>0</v>
      </c>
      <c r="D105" s="166"/>
    </row>
    <row r="106" spans="2:4" ht="15.75" thickBot="1">
      <c r="B106" s="168" t="s">
        <v>21</v>
      </c>
      <c r="C106" s="169">
        <f>C92</f>
        <v>0.08</v>
      </c>
      <c r="D106" s="170"/>
    </row>
    <row r="107" spans="2:4">
      <c r="B107" s="161" t="s">
        <v>22</v>
      </c>
      <c r="C107" s="171"/>
      <c r="D107" s="182">
        <f>изд.8!I50</f>
        <v>0</v>
      </c>
    </row>
    <row r="108" spans="2:4">
      <c r="B108" s="164" t="s">
        <v>23</v>
      </c>
      <c r="C108" s="84"/>
      <c r="D108" s="183">
        <f>D107*C103</f>
        <v>0</v>
      </c>
    </row>
    <row r="109" spans="2:4">
      <c r="B109" s="164" t="s">
        <v>43</v>
      </c>
      <c r="C109" s="84"/>
      <c r="D109" s="173">
        <f>IF(C103=0,0,(C102/(C104*C105))*C101)</f>
        <v>0</v>
      </c>
    </row>
    <row r="110" spans="2:4">
      <c r="B110" s="164" t="s">
        <v>44</v>
      </c>
      <c r="C110" s="84"/>
      <c r="D110" s="173">
        <f>(D107+D108+D109)*C106</f>
        <v>0</v>
      </c>
    </row>
    <row r="111" spans="2:4">
      <c r="B111" s="174" t="s">
        <v>12</v>
      </c>
      <c r="C111" s="175"/>
      <c r="D111" s="176">
        <f>IF(изд.8!E11=0,0,(D107+D108+D109+D110)/изд.8!E11)</f>
        <v>0</v>
      </c>
    </row>
    <row r="112" spans="2:4" ht="15.75" thickBot="1">
      <c r="B112" s="177" t="s">
        <v>13</v>
      </c>
      <c r="C112" s="178"/>
      <c r="D112" s="184">
        <f>D111*изд.8!E11</f>
        <v>0</v>
      </c>
    </row>
    <row r="114" spans="2:4" ht="15.75" thickBot="1">
      <c r="B114" s="160" t="s">
        <v>114</v>
      </c>
      <c r="C114" s="4">
        <f>изд.9!C65</f>
        <v>0</v>
      </c>
    </row>
    <row r="115" spans="2:4">
      <c r="B115" s="161" t="s">
        <v>16</v>
      </c>
      <c r="C115" s="162">
        <f>изд.9!H85</f>
        <v>0.16666666666666666</v>
      </c>
      <c r="D115" s="163"/>
    </row>
    <row r="116" spans="2:4">
      <c r="B116" s="164" t="s">
        <v>17</v>
      </c>
      <c r="C116" s="165">
        <f>C102</f>
        <v>2510000</v>
      </c>
      <c r="D116" s="166"/>
    </row>
    <row r="117" spans="2:4">
      <c r="B117" s="164" t="s">
        <v>18</v>
      </c>
      <c r="C117" s="181">
        <f>изд.9!I10</f>
        <v>0</v>
      </c>
      <c r="D117" s="166"/>
    </row>
    <row r="118" spans="2:4">
      <c r="B118" s="164" t="s">
        <v>19</v>
      </c>
      <c r="C118" s="165">
        <f>C104</f>
        <v>3158</v>
      </c>
      <c r="D118" s="166"/>
    </row>
    <row r="119" spans="2:4" ht="30">
      <c r="B119" s="164" t="s">
        <v>20</v>
      </c>
      <c r="C119" s="185">
        <f>изд.9!I9</f>
        <v>0</v>
      </c>
      <c r="D119" s="166"/>
    </row>
    <row r="120" spans="2:4" ht="15.75" thickBot="1">
      <c r="B120" s="168" t="s">
        <v>21</v>
      </c>
      <c r="C120" s="169">
        <f>C106</f>
        <v>0.08</v>
      </c>
      <c r="D120" s="170"/>
    </row>
    <row r="121" spans="2:4">
      <c r="B121" s="161" t="s">
        <v>22</v>
      </c>
      <c r="C121" s="171"/>
      <c r="D121" s="182">
        <f>изд.9!I50</f>
        <v>0</v>
      </c>
    </row>
    <row r="122" spans="2:4">
      <c r="B122" s="164" t="s">
        <v>23</v>
      </c>
      <c r="C122" s="84"/>
      <c r="D122" s="183">
        <f>D121*C117</f>
        <v>0</v>
      </c>
    </row>
    <row r="123" spans="2:4">
      <c r="B123" s="164" t="s">
        <v>43</v>
      </c>
      <c r="C123" s="84"/>
      <c r="D123" s="173">
        <f>IF(C117=0,0,(C116/(C118*C119))*C115)</f>
        <v>0</v>
      </c>
    </row>
    <row r="124" spans="2:4">
      <c r="B124" s="164" t="s">
        <v>44</v>
      </c>
      <c r="C124" s="84"/>
      <c r="D124" s="173">
        <f>(D121+D122+D123)*C120</f>
        <v>0</v>
      </c>
    </row>
    <row r="125" spans="2:4">
      <c r="B125" s="174" t="s">
        <v>12</v>
      </c>
      <c r="C125" s="175"/>
      <c r="D125" s="176">
        <f>IF(изд.9!E11=0,0,(D121+D122+D123+D124)/изд.9!E11)</f>
        <v>0</v>
      </c>
    </row>
    <row r="126" spans="2:4" ht="15.75" thickBot="1">
      <c r="B126" s="177" t="s">
        <v>13</v>
      </c>
      <c r="C126" s="178"/>
      <c r="D126" s="184">
        <f>D125*изд.9!F29</f>
        <v>0</v>
      </c>
    </row>
    <row r="128" spans="2:4" ht="15.75" thickBot="1">
      <c r="B128" s="160" t="s">
        <v>115</v>
      </c>
      <c r="C128" s="4">
        <f>изд.9!C84</f>
        <v>0</v>
      </c>
    </row>
    <row r="129" spans="2:4">
      <c r="B129" s="161" t="s">
        <v>16</v>
      </c>
      <c r="C129" s="162">
        <f>изд.10!H85</f>
        <v>0.16666666666666666</v>
      </c>
      <c r="D129" s="163"/>
    </row>
    <row r="130" spans="2:4">
      <c r="B130" s="164" t="s">
        <v>17</v>
      </c>
      <c r="C130" s="165">
        <f>C116</f>
        <v>2510000</v>
      </c>
      <c r="D130" s="166"/>
    </row>
    <row r="131" spans="2:4">
      <c r="B131" s="164" t="s">
        <v>18</v>
      </c>
      <c r="C131" s="181">
        <f>изд.10!I10</f>
        <v>0</v>
      </c>
      <c r="D131" s="166"/>
    </row>
    <row r="132" spans="2:4">
      <c r="B132" s="164" t="s">
        <v>19</v>
      </c>
      <c r="C132" s="165">
        <f>C118</f>
        <v>3158</v>
      </c>
      <c r="D132" s="166"/>
    </row>
    <row r="133" spans="2:4" ht="30">
      <c r="B133" s="164" t="s">
        <v>20</v>
      </c>
      <c r="C133" s="185">
        <f>изд.10!I9</f>
        <v>0</v>
      </c>
      <c r="D133" s="166"/>
    </row>
    <row r="134" spans="2:4" ht="15.75" thickBot="1">
      <c r="B134" s="168" t="s">
        <v>21</v>
      </c>
      <c r="C134" s="169">
        <f>C120</f>
        <v>0.08</v>
      </c>
      <c r="D134" s="170"/>
    </row>
    <row r="135" spans="2:4">
      <c r="B135" s="161" t="s">
        <v>22</v>
      </c>
      <c r="C135" s="171"/>
      <c r="D135" s="182">
        <f>изд.10!I50</f>
        <v>0</v>
      </c>
    </row>
    <row r="136" spans="2:4">
      <c r="B136" s="164" t="s">
        <v>23</v>
      </c>
      <c r="C136" s="84"/>
      <c r="D136" s="183">
        <f>D135*C131</f>
        <v>0</v>
      </c>
    </row>
    <row r="137" spans="2:4">
      <c r="B137" s="164" t="s">
        <v>43</v>
      </c>
      <c r="C137" s="84"/>
      <c r="D137" s="173">
        <f>IF(C131=0,0,(C130/(C132*C133))*C129)</f>
        <v>0</v>
      </c>
    </row>
    <row r="138" spans="2:4">
      <c r="B138" s="164" t="s">
        <v>44</v>
      </c>
      <c r="C138" s="84"/>
      <c r="D138" s="173">
        <f>(D135+D136+D137)*C134</f>
        <v>0</v>
      </c>
    </row>
    <row r="139" spans="2:4">
      <c r="B139" s="174" t="s">
        <v>12</v>
      </c>
      <c r="C139" s="175"/>
      <c r="D139" s="176">
        <f>IF(изд.10!E11=0,0,(D135+D136+D137+D138)/изд.10!E11)</f>
        <v>0</v>
      </c>
    </row>
    <row r="140" spans="2:4" ht="15.75" thickBot="1">
      <c r="B140" s="177" t="s">
        <v>13</v>
      </c>
      <c r="C140" s="178"/>
      <c r="D140" s="184">
        <f>D139*изд.10!E11</f>
        <v>0</v>
      </c>
    </row>
    <row r="142" spans="2:4" ht="15.75" thickBot="1">
      <c r="B142" s="160" t="s">
        <v>116</v>
      </c>
      <c r="C142" s="4">
        <f>изд.9!C97</f>
        <v>0</v>
      </c>
    </row>
    <row r="143" spans="2:4">
      <c r="B143" s="161" t="s">
        <v>16</v>
      </c>
      <c r="C143" s="162">
        <f>изд.11!H85</f>
        <v>0.16666666666666666</v>
      </c>
      <c r="D143" s="163"/>
    </row>
    <row r="144" spans="2:4">
      <c r="B144" s="164" t="s">
        <v>17</v>
      </c>
      <c r="C144" s="165">
        <f>C130</f>
        <v>2510000</v>
      </c>
      <c r="D144" s="166"/>
    </row>
    <row r="145" spans="2:4">
      <c r="B145" s="164" t="s">
        <v>18</v>
      </c>
      <c r="C145" s="181">
        <f>изд.11!I10</f>
        <v>0</v>
      </c>
      <c r="D145" s="166"/>
    </row>
    <row r="146" spans="2:4">
      <c r="B146" s="164" t="s">
        <v>19</v>
      </c>
      <c r="C146" s="165">
        <f>C132</f>
        <v>3158</v>
      </c>
      <c r="D146" s="166"/>
    </row>
    <row r="147" spans="2:4" ht="30">
      <c r="B147" s="164" t="s">
        <v>20</v>
      </c>
      <c r="C147" s="185">
        <f>изд.11!I9</f>
        <v>0</v>
      </c>
      <c r="D147" s="166"/>
    </row>
    <row r="148" spans="2:4" ht="15.75" thickBot="1">
      <c r="B148" s="168" t="s">
        <v>21</v>
      </c>
      <c r="C148" s="169">
        <f>C134</f>
        <v>0.08</v>
      </c>
      <c r="D148" s="170"/>
    </row>
    <row r="149" spans="2:4">
      <c r="B149" s="161" t="s">
        <v>22</v>
      </c>
      <c r="C149" s="171"/>
      <c r="D149" s="182">
        <f>изд.11!I50</f>
        <v>0</v>
      </c>
    </row>
    <row r="150" spans="2:4">
      <c r="B150" s="164" t="s">
        <v>23</v>
      </c>
      <c r="C150" s="84"/>
      <c r="D150" s="183">
        <f>D149*C145</f>
        <v>0</v>
      </c>
    </row>
    <row r="151" spans="2:4">
      <c r="B151" s="164" t="s">
        <v>43</v>
      </c>
      <c r="C151" s="84"/>
      <c r="D151" s="173">
        <f>IF(C145=0,0,(C144/(C146*C147))*C143)</f>
        <v>0</v>
      </c>
    </row>
    <row r="152" spans="2:4">
      <c r="B152" s="164" t="s">
        <v>44</v>
      </c>
      <c r="C152" s="84"/>
      <c r="D152" s="173">
        <f>(D149+D150+D151)*C148</f>
        <v>0</v>
      </c>
    </row>
    <row r="153" spans="2:4">
      <c r="B153" s="174" t="s">
        <v>12</v>
      </c>
      <c r="C153" s="175"/>
      <c r="D153" s="176">
        <f>IF(изд.11!E11=0,0,(D149+D150+D151+D152)/изд.11!E11)</f>
        <v>0</v>
      </c>
    </row>
    <row r="154" spans="2:4" ht="15.75" thickBot="1">
      <c r="B154" s="177" t="s">
        <v>13</v>
      </c>
      <c r="C154" s="178"/>
      <c r="D154" s="184">
        <f>D153*изд.11!E11</f>
        <v>0</v>
      </c>
    </row>
    <row r="156" spans="2:4" ht="15.75" thickBot="1">
      <c r="B156" s="160" t="s">
        <v>117</v>
      </c>
      <c r="C156" s="4">
        <f>изд.9!C111</f>
        <v>0</v>
      </c>
    </row>
    <row r="157" spans="2:4">
      <c r="B157" s="161" t="s">
        <v>16</v>
      </c>
      <c r="C157" s="162">
        <f>изд.12!H85</f>
        <v>0.16666666666666666</v>
      </c>
      <c r="D157" s="163"/>
    </row>
    <row r="158" spans="2:4">
      <c r="B158" s="164" t="s">
        <v>17</v>
      </c>
      <c r="C158" s="165">
        <f>C144</f>
        <v>2510000</v>
      </c>
      <c r="D158" s="166"/>
    </row>
    <row r="159" spans="2:4">
      <c r="B159" s="164" t="s">
        <v>18</v>
      </c>
      <c r="C159" s="181">
        <f>изд.12!I10</f>
        <v>0</v>
      </c>
      <c r="D159" s="166"/>
    </row>
    <row r="160" spans="2:4">
      <c r="B160" s="164" t="s">
        <v>19</v>
      </c>
      <c r="C160" s="165">
        <f>C146</f>
        <v>3158</v>
      </c>
      <c r="D160" s="166"/>
    </row>
    <row r="161" spans="2:4" ht="30">
      <c r="B161" s="164" t="s">
        <v>20</v>
      </c>
      <c r="C161" s="185">
        <f>изд.12!I9</f>
        <v>0</v>
      </c>
      <c r="D161" s="166"/>
    </row>
    <row r="162" spans="2:4" ht="15.75" thickBot="1">
      <c r="B162" s="168" t="s">
        <v>21</v>
      </c>
      <c r="C162" s="169">
        <f>C148</f>
        <v>0.08</v>
      </c>
      <c r="D162" s="170"/>
    </row>
    <row r="163" spans="2:4">
      <c r="B163" s="161" t="s">
        <v>22</v>
      </c>
      <c r="C163" s="171"/>
      <c r="D163" s="182">
        <f>изд.12!I50</f>
        <v>0</v>
      </c>
    </row>
    <row r="164" spans="2:4">
      <c r="B164" s="164" t="s">
        <v>23</v>
      </c>
      <c r="C164" s="84"/>
      <c r="D164" s="183">
        <f>D163*C159</f>
        <v>0</v>
      </c>
    </row>
    <row r="165" spans="2:4">
      <c r="B165" s="164" t="s">
        <v>43</v>
      </c>
      <c r="C165" s="84"/>
      <c r="D165" s="173">
        <f>IF(C159=0,0,(C158/(C160*C161))*C157)</f>
        <v>0</v>
      </c>
    </row>
    <row r="166" spans="2:4">
      <c r="B166" s="164" t="s">
        <v>44</v>
      </c>
      <c r="C166" s="84"/>
      <c r="D166" s="173">
        <f>(D163+D164+D165)*C162</f>
        <v>0</v>
      </c>
    </row>
    <row r="167" spans="2:4">
      <c r="B167" s="174" t="s">
        <v>12</v>
      </c>
      <c r="C167" s="175"/>
      <c r="D167" s="176">
        <f>IF(изд.12!E11=0,0,(D163+D164+D165+D166)/изд.12!E11)</f>
        <v>0</v>
      </c>
    </row>
    <row r="168" spans="2:4" ht="15.75" thickBot="1">
      <c r="B168" s="177" t="s">
        <v>13</v>
      </c>
      <c r="C168" s="178"/>
      <c r="D168" s="184">
        <f>D167*изд.12!E11</f>
        <v>0</v>
      </c>
    </row>
    <row r="170" spans="2:4" ht="15.75" thickBot="1">
      <c r="B170" s="160" t="s">
        <v>118</v>
      </c>
      <c r="C170" s="4">
        <f>изд.9!C125</f>
        <v>0</v>
      </c>
    </row>
    <row r="171" spans="2:4">
      <c r="B171" s="161" t="s">
        <v>16</v>
      </c>
      <c r="C171" s="162">
        <f>изд.13!H85</f>
        <v>0.16666666666666666</v>
      </c>
      <c r="D171" s="163"/>
    </row>
    <row r="172" spans="2:4">
      <c r="B172" s="164" t="s">
        <v>17</v>
      </c>
      <c r="C172" s="165">
        <f>C158</f>
        <v>2510000</v>
      </c>
      <c r="D172" s="166"/>
    </row>
    <row r="173" spans="2:4">
      <c r="B173" s="164" t="s">
        <v>18</v>
      </c>
      <c r="C173" s="181">
        <f>изд.13!I10</f>
        <v>0</v>
      </c>
      <c r="D173" s="166"/>
    </row>
    <row r="174" spans="2:4">
      <c r="B174" s="164" t="s">
        <v>19</v>
      </c>
      <c r="C174" s="165">
        <f>C160</f>
        <v>3158</v>
      </c>
      <c r="D174" s="166"/>
    </row>
    <row r="175" spans="2:4" ht="30">
      <c r="B175" s="164" t="s">
        <v>20</v>
      </c>
      <c r="C175" s="185">
        <f>изд.13!I9</f>
        <v>0</v>
      </c>
      <c r="D175" s="166"/>
    </row>
    <row r="176" spans="2:4" ht="15.75" thickBot="1">
      <c r="B176" s="168" t="s">
        <v>21</v>
      </c>
      <c r="C176" s="169">
        <f>C162</f>
        <v>0.08</v>
      </c>
      <c r="D176" s="170"/>
    </row>
    <row r="177" spans="2:4">
      <c r="B177" s="161" t="s">
        <v>22</v>
      </c>
      <c r="C177" s="171"/>
      <c r="D177" s="182">
        <f>изд.13!I50</f>
        <v>0</v>
      </c>
    </row>
    <row r="178" spans="2:4">
      <c r="B178" s="164" t="s">
        <v>23</v>
      </c>
      <c r="C178" s="84"/>
      <c r="D178" s="183">
        <f>D177*C173</f>
        <v>0</v>
      </c>
    </row>
    <row r="179" spans="2:4">
      <c r="B179" s="164" t="s">
        <v>43</v>
      </c>
      <c r="C179" s="84"/>
      <c r="D179" s="173">
        <f>IF(C173=0,0,(C172/(C174*C175))*C171)</f>
        <v>0</v>
      </c>
    </row>
    <row r="180" spans="2:4">
      <c r="B180" s="164" t="s">
        <v>44</v>
      </c>
      <c r="C180" s="84"/>
      <c r="D180" s="173">
        <f>(D177+D178+D179)*C176</f>
        <v>0</v>
      </c>
    </row>
    <row r="181" spans="2:4">
      <c r="B181" s="174" t="s">
        <v>12</v>
      </c>
      <c r="C181" s="175"/>
      <c r="D181" s="176">
        <f>IF(изд.13!E11=0,0,(D177+D178+D179+D180)/изд.13!E11)</f>
        <v>0</v>
      </c>
    </row>
    <row r="182" spans="2:4" ht="15.75" thickBot="1">
      <c r="B182" s="177" t="s">
        <v>13</v>
      </c>
      <c r="C182" s="178"/>
      <c r="D182" s="184">
        <f>D181*изд.13!E11</f>
        <v>0</v>
      </c>
    </row>
    <row r="184" spans="2:4" ht="15.75" thickBot="1">
      <c r="B184" s="160" t="s">
        <v>119</v>
      </c>
      <c r="C184" s="4">
        <f>изд.9!C139</f>
        <v>0</v>
      </c>
    </row>
    <row r="185" spans="2:4">
      <c r="B185" s="161" t="s">
        <v>16</v>
      </c>
      <c r="C185" s="162">
        <f>изд.14!H85</f>
        <v>0.16666666666666666</v>
      </c>
      <c r="D185" s="163"/>
    </row>
    <row r="186" spans="2:4">
      <c r="B186" s="164" t="s">
        <v>17</v>
      </c>
      <c r="C186" s="165">
        <f>C172</f>
        <v>2510000</v>
      </c>
      <c r="D186" s="166"/>
    </row>
    <row r="187" spans="2:4">
      <c r="B187" s="164" t="s">
        <v>18</v>
      </c>
      <c r="C187" s="181">
        <f>изд.14!I10</f>
        <v>0</v>
      </c>
      <c r="D187" s="166"/>
    </row>
    <row r="188" spans="2:4">
      <c r="B188" s="164" t="s">
        <v>19</v>
      </c>
      <c r="C188" s="165">
        <f>C174</f>
        <v>3158</v>
      </c>
      <c r="D188" s="166"/>
    </row>
    <row r="189" spans="2:4" ht="30">
      <c r="B189" s="164" t="s">
        <v>20</v>
      </c>
      <c r="C189" s="185">
        <f>изд.14!I9</f>
        <v>0</v>
      </c>
      <c r="D189" s="166"/>
    </row>
    <row r="190" spans="2:4" ht="15.75" thickBot="1">
      <c r="B190" s="168" t="s">
        <v>21</v>
      </c>
      <c r="C190" s="169">
        <f>C176</f>
        <v>0.08</v>
      </c>
      <c r="D190" s="170"/>
    </row>
    <row r="191" spans="2:4">
      <c r="B191" s="161" t="s">
        <v>22</v>
      </c>
      <c r="C191" s="171"/>
      <c r="D191" s="182">
        <f>изд.14!I50</f>
        <v>0</v>
      </c>
    </row>
    <row r="192" spans="2:4">
      <c r="B192" s="164" t="s">
        <v>23</v>
      </c>
      <c r="C192" s="84"/>
      <c r="D192" s="183">
        <f>D191*C187</f>
        <v>0</v>
      </c>
    </row>
    <row r="193" spans="2:4">
      <c r="B193" s="164" t="s">
        <v>43</v>
      </c>
      <c r="C193" s="84"/>
      <c r="D193" s="173">
        <f>IF(C187=0,0,(C186/(C188*C189))*C185)</f>
        <v>0</v>
      </c>
    </row>
    <row r="194" spans="2:4">
      <c r="B194" s="164" t="s">
        <v>44</v>
      </c>
      <c r="C194" s="84"/>
      <c r="D194" s="173">
        <f>(D191+D192+D193)*C190</f>
        <v>0</v>
      </c>
    </row>
    <row r="195" spans="2:4">
      <c r="B195" s="174" t="s">
        <v>12</v>
      </c>
      <c r="C195" s="175"/>
      <c r="D195" s="176">
        <f>IF(изд.14!E11=0,0,(D191+D192+D193+D194)/изд.14!E11)</f>
        <v>0</v>
      </c>
    </row>
    <row r="196" spans="2:4" ht="15.75" thickBot="1">
      <c r="B196" s="177" t="s">
        <v>13</v>
      </c>
      <c r="C196" s="178"/>
      <c r="D196" s="184">
        <f>D195*изд.14!E11</f>
        <v>0</v>
      </c>
    </row>
    <row r="198" spans="2:4" ht="15.75" thickBot="1">
      <c r="B198" s="160" t="s">
        <v>120</v>
      </c>
      <c r="C198" s="4">
        <f>изд.9!C153</f>
        <v>0</v>
      </c>
    </row>
    <row r="199" spans="2:4">
      <c r="B199" s="161" t="s">
        <v>16</v>
      </c>
      <c r="C199" s="162">
        <f>изд.15!H85</f>
        <v>0.16666666666666666</v>
      </c>
      <c r="D199" s="163"/>
    </row>
    <row r="200" spans="2:4">
      <c r="B200" s="164" t="s">
        <v>17</v>
      </c>
      <c r="C200" s="165">
        <f>C186</f>
        <v>2510000</v>
      </c>
      <c r="D200" s="166"/>
    </row>
    <row r="201" spans="2:4">
      <c r="B201" s="164" t="s">
        <v>18</v>
      </c>
      <c r="C201" s="181">
        <f>изд.15!I10</f>
        <v>0</v>
      </c>
      <c r="D201" s="166"/>
    </row>
    <row r="202" spans="2:4">
      <c r="B202" s="164" t="s">
        <v>19</v>
      </c>
      <c r="C202" s="165">
        <f>C188</f>
        <v>3158</v>
      </c>
      <c r="D202" s="166"/>
    </row>
    <row r="203" spans="2:4" ht="30">
      <c r="B203" s="164" t="s">
        <v>20</v>
      </c>
      <c r="C203" s="185">
        <f>изд.15!I9</f>
        <v>0</v>
      </c>
      <c r="D203" s="166"/>
    </row>
    <row r="204" spans="2:4" ht="15.75" thickBot="1">
      <c r="B204" s="168" t="s">
        <v>21</v>
      </c>
      <c r="C204" s="169">
        <f>C190</f>
        <v>0.08</v>
      </c>
      <c r="D204" s="170"/>
    </row>
    <row r="205" spans="2:4">
      <c r="B205" s="161" t="s">
        <v>22</v>
      </c>
      <c r="C205" s="171"/>
      <c r="D205" s="182">
        <f>изд.15!I50</f>
        <v>0</v>
      </c>
    </row>
    <row r="206" spans="2:4">
      <c r="B206" s="164" t="s">
        <v>23</v>
      </c>
      <c r="C206" s="84"/>
      <c r="D206" s="183">
        <f>D205*C201</f>
        <v>0</v>
      </c>
    </row>
    <row r="207" spans="2:4">
      <c r="B207" s="164" t="s">
        <v>43</v>
      </c>
      <c r="C207" s="84"/>
      <c r="D207" s="173">
        <f>IF(C201=0,0,(C200/(C202*C203))*C199)</f>
        <v>0</v>
      </c>
    </row>
    <row r="208" spans="2:4">
      <c r="B208" s="164" t="s">
        <v>44</v>
      </c>
      <c r="C208" s="84"/>
      <c r="D208" s="173">
        <f>(D205+D206+D207)*C204</f>
        <v>0</v>
      </c>
    </row>
    <row r="209" spans="2:4">
      <c r="B209" s="174" t="s">
        <v>12</v>
      </c>
      <c r="C209" s="175"/>
      <c r="D209" s="176">
        <f>IF(изд.15!E11=0,0,(D205+D206+D207+D208)/изд.15!E11)</f>
        <v>0</v>
      </c>
    </row>
    <row r="210" spans="2:4" ht="15.75" thickBot="1">
      <c r="B210" s="177" t="s">
        <v>13</v>
      </c>
      <c r="C210" s="178"/>
      <c r="D210" s="184">
        <f>D209*изд.14!F29</f>
        <v>0</v>
      </c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G13" sqref="G13"/>
    </sheetView>
  </sheetViews>
  <sheetFormatPr defaultRowHeight="15"/>
  <cols>
    <col min="1" max="1" width="16.140625" customWidth="1"/>
    <col min="2" max="2" width="37.28515625" customWidth="1"/>
    <col min="3" max="3" width="10.28515625" customWidth="1"/>
    <col min="4" max="4" width="26" customWidth="1"/>
    <col min="5" max="5" width="12.140625" customWidth="1"/>
    <col min="6" max="6" width="19.28515625" customWidth="1"/>
    <col min="7" max="7" width="25.7109375" customWidth="1"/>
    <col min="8" max="8" width="14.85546875" customWidth="1"/>
    <col min="9" max="9" width="12.85546875" customWidth="1"/>
  </cols>
  <sheetData>
    <row r="1" spans="1:9" ht="21" thickBot="1">
      <c r="A1" s="206" t="s">
        <v>136</v>
      </c>
      <c r="F1" t="s">
        <v>137</v>
      </c>
      <c r="G1" s="207"/>
    </row>
    <row r="2" spans="1:9" ht="15.75">
      <c r="B2" s="208" t="s">
        <v>138</v>
      </c>
      <c r="C2" s="408"/>
      <c r="D2" s="408"/>
      <c r="E2" s="408"/>
      <c r="F2" s="208" t="s">
        <v>139</v>
      </c>
    </row>
    <row r="3" spans="1:9" ht="15.75">
      <c r="B3" s="208" t="s">
        <v>140</v>
      </c>
      <c r="C3" s="408"/>
      <c r="D3" s="408"/>
      <c r="E3" s="408"/>
      <c r="F3" s="208" t="s">
        <v>141</v>
      </c>
    </row>
    <row r="4" spans="1:9" ht="15.75" thickBot="1">
      <c r="A4" s="209"/>
    </row>
    <row r="5" spans="1:9">
      <c r="A5" s="409" t="s">
        <v>142</v>
      </c>
      <c r="B5" s="409" t="s">
        <v>143</v>
      </c>
      <c r="C5" s="409" t="s">
        <v>144</v>
      </c>
      <c r="D5" s="210" t="s">
        <v>145</v>
      </c>
      <c r="E5" s="409" t="s">
        <v>40</v>
      </c>
      <c r="F5" s="409" t="s">
        <v>146</v>
      </c>
      <c r="G5" s="409" t="s">
        <v>147</v>
      </c>
      <c r="H5" s="409" t="s">
        <v>148</v>
      </c>
      <c r="I5" s="409" t="s">
        <v>149</v>
      </c>
    </row>
    <row r="6" spans="1:9" ht="15.75" thickBot="1">
      <c r="A6" s="410"/>
      <c r="B6" s="410"/>
      <c r="C6" s="410"/>
      <c r="D6" s="211" t="s">
        <v>150</v>
      </c>
      <c r="E6" s="410"/>
      <c r="F6" s="410"/>
      <c r="G6" s="410"/>
      <c r="H6" s="410"/>
      <c r="I6" s="410"/>
    </row>
    <row r="7" spans="1:9" ht="16.5" thickBot="1">
      <c r="A7" s="212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6.5" thickBot="1">
      <c r="A8" s="212">
        <v>2</v>
      </c>
      <c r="B8" s="213"/>
      <c r="C8" s="213"/>
      <c r="D8" s="213"/>
      <c r="E8" s="213"/>
      <c r="F8" s="213"/>
      <c r="G8" s="213"/>
      <c r="H8" s="213"/>
      <c r="I8" s="213"/>
    </row>
    <row r="9" spans="1:9" ht="16.5" thickBot="1">
      <c r="A9" s="212">
        <v>3</v>
      </c>
      <c r="B9" s="213"/>
      <c r="C9" s="213"/>
      <c r="D9" s="213"/>
      <c r="E9" s="213"/>
      <c r="F9" s="213"/>
      <c r="G9" s="213"/>
      <c r="H9" s="213"/>
      <c r="I9" s="213"/>
    </row>
    <row r="10" spans="1:9" ht="16.5" thickBot="1">
      <c r="A10" s="212">
        <v>4</v>
      </c>
      <c r="B10" s="213"/>
      <c r="C10" s="213"/>
      <c r="D10" s="213"/>
      <c r="E10" s="213"/>
      <c r="F10" s="213"/>
      <c r="G10" s="213"/>
      <c r="H10" s="213"/>
      <c r="I10" s="213"/>
    </row>
    <row r="11" spans="1:9">
      <c r="A11" s="214"/>
    </row>
    <row r="12" spans="1:9">
      <c r="A12" s="214"/>
    </row>
    <row r="13" spans="1:9" ht="15.75">
      <c r="A13" s="411" t="s">
        <v>151</v>
      </c>
      <c r="B13" s="411"/>
    </row>
    <row r="14" spans="1:9" ht="15.75">
      <c r="A14" s="215"/>
    </row>
    <row r="15" spans="1:9" ht="15.75">
      <c r="A15" s="411" t="s">
        <v>152</v>
      </c>
      <c r="B15" s="411"/>
    </row>
    <row r="16" spans="1:9" ht="15.75">
      <c r="A16" s="412" t="s">
        <v>153</v>
      </c>
      <c r="B16" s="412"/>
    </row>
    <row r="17" spans="1:5" ht="15.75">
      <c r="A17" s="215"/>
    </row>
    <row r="19" spans="1:5" ht="15.75">
      <c r="A19" s="413" t="s">
        <v>154</v>
      </c>
      <c r="B19" s="413"/>
    </row>
    <row r="20" spans="1:5" ht="15.75">
      <c r="A20" s="215"/>
    </row>
    <row r="21" spans="1:5" ht="15.75">
      <c r="A21" s="413" t="s">
        <v>155</v>
      </c>
      <c r="B21" s="413"/>
      <c r="D21" s="413" t="s">
        <v>156</v>
      </c>
      <c r="E21" s="413"/>
    </row>
    <row r="22" spans="1:5">
      <c r="A22" s="216" t="s">
        <v>157</v>
      </c>
    </row>
    <row r="23" spans="1:5" ht="15.75">
      <c r="A23" s="217"/>
    </row>
  </sheetData>
  <mergeCells count="16">
    <mergeCell ref="A16:B16"/>
    <mergeCell ref="A19:B19"/>
    <mergeCell ref="A21:B21"/>
    <mergeCell ref="D21:E21"/>
    <mergeCell ref="F5:F6"/>
    <mergeCell ref="G5:G6"/>
    <mergeCell ref="H5:H6"/>
    <mergeCell ref="I5:I6"/>
    <mergeCell ref="A13:B13"/>
    <mergeCell ref="A15:B15"/>
    <mergeCell ref="C2:E2"/>
    <mergeCell ref="C3:E3"/>
    <mergeCell ref="A5:A6"/>
    <mergeCell ref="B5:B6"/>
    <mergeCell ref="C5:C6"/>
    <mergeCell ref="E5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56"/>
  <sheetViews>
    <sheetView showZeros="0" zoomScale="70" zoomScaleNormal="70" workbookViewId="0">
      <selection activeCell="B8" sqref="B8"/>
    </sheetView>
  </sheetViews>
  <sheetFormatPr defaultColWidth="9" defaultRowHeight="15"/>
  <cols>
    <col min="1" max="1" width="3" style="4" bestFit="1" customWidth="1"/>
    <col min="2" max="2" width="62.85546875" style="4" customWidth="1"/>
    <col min="3" max="3" width="6.7109375" style="4" customWidth="1"/>
    <col min="4" max="4" width="8.140625" style="4" customWidth="1"/>
    <col min="5" max="5" width="2.7109375" style="4" customWidth="1"/>
    <col min="6" max="6" width="7.42578125" style="4" customWidth="1"/>
    <col min="7" max="7" width="3.28515625" style="4" bestFit="1" customWidth="1"/>
    <col min="8" max="8" width="16" style="4" customWidth="1"/>
    <col min="9" max="9" width="14.85546875" style="4" customWidth="1"/>
    <col min="10" max="10" width="13.7109375" style="4" customWidth="1"/>
    <col min="11" max="11" width="15.42578125" style="4" customWidth="1"/>
    <col min="12" max="12" width="15.7109375" style="4" customWidth="1"/>
    <col min="13" max="13" width="17.7109375" style="4" bestFit="1" customWidth="1"/>
    <col min="14" max="14" width="10" style="4" customWidth="1"/>
    <col min="15" max="15" width="10.28515625" style="4" customWidth="1"/>
    <col min="16" max="16" width="9" style="4"/>
    <col min="17" max="17" width="10.85546875" style="4" customWidth="1"/>
    <col min="18" max="16384" width="9" style="4"/>
  </cols>
  <sheetData>
    <row r="1" spans="1:17" ht="21.75" thickBot="1">
      <c r="A1" s="53"/>
      <c r="B1" s="417" t="str">
        <f>ЗАЯВКА!E8</f>
        <v>Грейт</v>
      </c>
      <c r="C1" s="417"/>
      <c r="D1" s="417"/>
      <c r="E1" s="417"/>
      <c r="F1" s="417"/>
      <c r="G1" s="417"/>
      <c r="H1" s="417"/>
      <c r="I1" s="56"/>
      <c r="J1" s="116" t="s">
        <v>0</v>
      </c>
      <c r="K1" s="56"/>
      <c r="L1" s="117"/>
      <c r="M1" s="117"/>
      <c r="N1" s="53"/>
      <c r="O1" s="53"/>
      <c r="P1" s="1"/>
      <c r="Q1" s="1"/>
    </row>
    <row r="2" spans="1:17" ht="21">
      <c r="A2" s="53"/>
      <c r="B2" s="231" t="str">
        <f>ЗАЯВКА!E9</f>
        <v>вывеска 13.3м</v>
      </c>
      <c r="C2" s="85" t="s">
        <v>72</v>
      </c>
      <c r="D2" s="83">
        <f>инф.!C4/1000000</f>
        <v>2.5099999999999998</v>
      </c>
      <c r="E2" s="53"/>
      <c r="F2" s="53"/>
      <c r="G2" s="53"/>
      <c r="H2" s="1"/>
      <c r="I2" s="53"/>
      <c r="J2" s="118" t="s">
        <v>39</v>
      </c>
      <c r="K2" s="119"/>
      <c r="L2" s="117"/>
      <c r="M2" s="117"/>
      <c r="N2" s="53"/>
      <c r="O2" s="53"/>
      <c r="P2" s="1"/>
      <c r="Q2" s="1"/>
    </row>
    <row r="3" spans="1:17" ht="15.75" thickBot="1">
      <c r="A3" s="53"/>
      <c r="B3" s="1"/>
      <c r="C3" s="85" t="s">
        <v>73</v>
      </c>
      <c r="D3" s="83">
        <f>инф.!C6/1000</f>
        <v>3.1579999999999999</v>
      </c>
      <c r="E3" s="53"/>
      <c r="F3" s="53"/>
      <c r="G3" s="53"/>
      <c r="H3" s="1"/>
      <c r="I3" s="57"/>
      <c r="J3" s="1"/>
      <c r="K3" s="1"/>
      <c r="L3" s="1"/>
      <c r="M3" s="58"/>
      <c r="N3" s="120"/>
      <c r="O3" s="59"/>
      <c r="P3" s="1"/>
      <c r="Q3" s="1"/>
    </row>
    <row r="4" spans="1:17" ht="21.75" thickBot="1">
      <c r="A4" s="53"/>
      <c r="B4" s="1"/>
      <c r="C4" s="86" t="s">
        <v>105</v>
      </c>
      <c r="D4" s="83">
        <v>10</v>
      </c>
      <c r="E4" s="53"/>
      <c r="F4" s="53"/>
      <c r="G4" s="53"/>
      <c r="H4" s="119"/>
      <c r="I4" s="119"/>
      <c r="J4" s="1"/>
      <c r="K4" s="1"/>
      <c r="L4" s="1"/>
      <c r="M4" s="122" t="s">
        <v>1</v>
      </c>
      <c r="N4" s="53"/>
      <c r="O4" s="53"/>
      <c r="P4" s="60" t="s">
        <v>38</v>
      </c>
      <c r="Q4" s="121">
        <f ca="1">TODAY()</f>
        <v>40821</v>
      </c>
    </row>
    <row r="5" spans="1:17">
      <c r="A5" s="53"/>
      <c r="B5" s="430" t="s">
        <v>104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53"/>
      <c r="P5" s="1"/>
      <c r="Q5" s="1"/>
    </row>
    <row r="6" spans="1:17" ht="15" customHeight="1">
      <c r="A6" s="421" t="s">
        <v>24</v>
      </c>
      <c r="B6" s="421" t="s">
        <v>25</v>
      </c>
      <c r="C6" s="421" t="s">
        <v>40</v>
      </c>
      <c r="D6" s="423" t="s">
        <v>68</v>
      </c>
      <c r="E6" s="424"/>
      <c r="F6" s="424"/>
      <c r="G6" s="425"/>
      <c r="H6" s="429" t="s">
        <v>26</v>
      </c>
      <c r="I6" s="429"/>
      <c r="J6" s="429" t="s">
        <v>27</v>
      </c>
      <c r="K6" s="429"/>
      <c r="L6" s="418" t="s">
        <v>60</v>
      </c>
      <c r="M6" s="419"/>
      <c r="N6" s="419"/>
      <c r="O6" s="419"/>
      <c r="P6" s="419"/>
      <c r="Q6" s="420"/>
    </row>
    <row r="7" spans="1:17" ht="63.75">
      <c r="A7" s="422"/>
      <c r="B7" s="422"/>
      <c r="C7" s="422"/>
      <c r="D7" s="426"/>
      <c r="E7" s="427"/>
      <c r="F7" s="427"/>
      <c r="G7" s="428"/>
      <c r="H7" s="114" t="s">
        <v>70</v>
      </c>
      <c r="I7" s="114" t="s">
        <v>71</v>
      </c>
      <c r="J7" s="115" t="s">
        <v>70</v>
      </c>
      <c r="K7" s="115" t="s">
        <v>71</v>
      </c>
      <c r="L7" s="115" t="s">
        <v>54</v>
      </c>
      <c r="M7" s="115" t="s">
        <v>55</v>
      </c>
      <c r="N7" s="115" t="s">
        <v>57</v>
      </c>
      <c r="O7" s="115" t="s">
        <v>59</v>
      </c>
      <c r="P7" s="115" t="s">
        <v>62</v>
      </c>
      <c r="Q7" s="115" t="s">
        <v>64</v>
      </c>
    </row>
    <row r="8" spans="1:17">
      <c r="A8" s="46">
        <v>1</v>
      </c>
      <c r="B8" s="47" t="str">
        <f>изд.1!C7</f>
        <v>Световые буквы GREAT ГРЕЙТ</v>
      </c>
      <c r="C8" s="48">
        <f>изд.1!E11</f>
        <v>10</v>
      </c>
      <c r="D8" s="48">
        <f>изд.1!E10</f>
        <v>1150</v>
      </c>
      <c r="E8" s="49" t="s">
        <v>35</v>
      </c>
      <c r="F8" s="49">
        <f>изд.1!E9</f>
        <v>1300</v>
      </c>
      <c r="G8" s="49">
        <f>изд.1!F9</f>
        <v>0</v>
      </c>
      <c r="H8" s="74">
        <f>изд.1!E87</f>
        <v>15183.689939295908</v>
      </c>
      <c r="I8" s="82">
        <f>H8*изд.1!E12</f>
        <v>15183.689939295908</v>
      </c>
      <c r="J8" s="75">
        <f>C8*H8</f>
        <v>151836.89939295908</v>
      </c>
      <c r="K8" s="80">
        <f>IF($B$1=0,0,C8*I8)</f>
        <v>151836.89939295908</v>
      </c>
      <c r="L8" s="50">
        <f>изд.1!I11</f>
        <v>0</v>
      </c>
      <c r="M8" s="50">
        <f>+изд.1!I13</f>
        <v>0</v>
      </c>
      <c r="N8" s="51" t="e">
        <f>IF(C8=0,0,инф.!C3/([1]инф!C6/22)/[1]инф!C7*5)</f>
        <v>#REF!</v>
      </c>
      <c r="O8" s="50">
        <f>изд.1!I14</f>
        <v>0</v>
      </c>
      <c r="P8" s="51" t="e">
        <f>L8+M8+N8+O8</f>
        <v>#REF!</v>
      </c>
      <c r="Q8" s="52" t="e">
        <f ca="1">N24+(P8/5*7)</f>
        <v>#REF!</v>
      </c>
    </row>
    <row r="9" spans="1:17">
      <c r="A9" s="46">
        <v>2</v>
      </c>
      <c r="B9" s="47" t="str">
        <f>изд.2!C7</f>
        <v>Логотип</v>
      </c>
      <c r="C9" s="48">
        <f>изд.2!E11</f>
        <v>1</v>
      </c>
      <c r="D9" s="48">
        <f>изд.2!F12</f>
        <v>0</v>
      </c>
      <c r="E9" s="49" t="s">
        <v>35</v>
      </c>
      <c r="F9" s="49">
        <f>изд.2!E9</f>
        <v>1700</v>
      </c>
      <c r="G9" s="49">
        <f>изд.2!F9</f>
        <v>0</v>
      </c>
      <c r="H9" s="74">
        <f>изд.2!E87</f>
        <v>43065.002100909725</v>
      </c>
      <c r="I9" s="82">
        <f>H9*изд.2!E12</f>
        <v>43065.002100909725</v>
      </c>
      <c r="J9" s="75">
        <f t="shared" ref="J9:J22" si="0">C9*H9</f>
        <v>43065.002100909725</v>
      </c>
      <c r="K9" s="80">
        <f t="shared" ref="K9:K22" si="1">IF($B$1=0,0,C9*I9)</f>
        <v>43065.002100909725</v>
      </c>
      <c r="L9" s="50">
        <f>изд.2!I12</f>
        <v>0</v>
      </c>
      <c r="M9" s="50">
        <f>+изд.2!I13</f>
        <v>0</v>
      </c>
      <c r="N9" s="51">
        <f>IF(C9=0,0,инф.!C17/(инф.!C6/22)/инф.!C21*5)</f>
        <v>0.57029144780141316</v>
      </c>
      <c r="O9" s="50">
        <f>изд.2!E12</f>
        <v>1</v>
      </c>
      <c r="P9" s="51">
        <f t="shared" ref="P9:P15" si="2">L9+M9+N9+O9</f>
        <v>1.5702914478014132</v>
      </c>
      <c r="Q9" s="52">
        <f ca="1">N24+(P9/5*7)</f>
        <v>40823.198408026925</v>
      </c>
    </row>
    <row r="10" spans="1:17">
      <c r="A10" s="46">
        <v>3</v>
      </c>
      <c r="B10" s="47" t="str">
        <f>изд.3!C7</f>
        <v>Световые буквы МЕБЕЛЬНЫЙ ЦЕНТР</v>
      </c>
      <c r="C10" s="48">
        <f>изд.3!E11</f>
        <v>14</v>
      </c>
      <c r="D10" s="48">
        <f>изд.3!F12</f>
        <v>0</v>
      </c>
      <c r="E10" s="49" t="s">
        <v>35</v>
      </c>
      <c r="F10" s="49">
        <f>изд.3!E9</f>
        <v>670</v>
      </c>
      <c r="G10" s="49">
        <f>изд.3!F9</f>
        <v>0</v>
      </c>
      <c r="H10" s="74">
        <f>изд.3!E87</f>
        <v>7739.9815580568475</v>
      </c>
      <c r="I10" s="82">
        <f>H10*изд.3!E12</f>
        <v>7739.9815580568475</v>
      </c>
      <c r="J10" s="75">
        <f t="shared" si="0"/>
        <v>108359.74181279587</v>
      </c>
      <c r="K10" s="80">
        <f t="shared" si="1"/>
        <v>108359.74181279587</v>
      </c>
      <c r="L10" s="50">
        <f>изд.3!I12</f>
        <v>0</v>
      </c>
      <c r="M10" s="50">
        <f>+изд.3!I13</f>
        <v>0</v>
      </c>
      <c r="N10" s="51">
        <f>IF(C10=0,0,инф.!C31/(инф.!C6/22)/инф.!C35*5)</f>
        <v>2.9163406971401606</v>
      </c>
      <c r="O10" s="50">
        <f>изд.3!E12</f>
        <v>1</v>
      </c>
      <c r="P10" s="51">
        <f t="shared" si="2"/>
        <v>3.9163406971401606</v>
      </c>
      <c r="Q10" s="52">
        <f ca="1">N24+(P10/5*7)</f>
        <v>40826.482876975999</v>
      </c>
    </row>
    <row r="11" spans="1:17">
      <c r="A11" s="46">
        <v>4</v>
      </c>
      <c r="B11" s="47" t="str">
        <f>изд.4!C7</f>
        <v>Монтажные работы</v>
      </c>
      <c r="C11" s="48">
        <f>изд.4!E11</f>
        <v>1</v>
      </c>
      <c r="D11" s="48">
        <f>изд.4!F12</f>
        <v>0</v>
      </c>
      <c r="E11" s="49" t="s">
        <v>35</v>
      </c>
      <c r="F11" s="49">
        <f>изд.4!E9</f>
        <v>0</v>
      </c>
      <c r="G11" s="49">
        <f>изд.4!F9</f>
        <v>0</v>
      </c>
      <c r="H11" s="74">
        <f>изд.4!E87</f>
        <v>107290.93018366054</v>
      </c>
      <c r="I11" s="82">
        <f>H11*изд.4!E12</f>
        <v>107290.93018366054</v>
      </c>
      <c r="J11" s="75">
        <f t="shared" si="0"/>
        <v>107290.93018366054</v>
      </c>
      <c r="K11" s="80">
        <f t="shared" si="1"/>
        <v>107290.93018366054</v>
      </c>
      <c r="L11" s="50">
        <f>изд.4!I12</f>
        <v>0</v>
      </c>
      <c r="M11" s="50">
        <f>+изд.4!I13</f>
        <v>0</v>
      </c>
      <c r="N11" s="51">
        <f>IF(C11=0,0,инф.!C45/(инф.!C6/22)/инф.!C49*5)</f>
        <v>2.7357768629934553</v>
      </c>
      <c r="O11" s="50">
        <f>изд.4!E12</f>
        <v>1</v>
      </c>
      <c r="P11" s="51">
        <f t="shared" si="2"/>
        <v>3.7357768629934553</v>
      </c>
      <c r="Q11" s="52">
        <f ca="1">N24+(P11/5*7)</f>
        <v>40826.230087608194</v>
      </c>
    </row>
    <row r="12" spans="1:17">
      <c r="A12" s="46">
        <v>5</v>
      </c>
      <c r="B12" s="47" t="str">
        <f>изд.5!C7</f>
        <v>закладные</v>
      </c>
      <c r="C12" s="48">
        <f>изд.5!E11</f>
        <v>1</v>
      </c>
      <c r="D12" s="48">
        <f>изд.5!F12</f>
        <v>0</v>
      </c>
      <c r="E12" s="49" t="s">
        <v>35</v>
      </c>
      <c r="F12" s="49">
        <f>изд.5!E9</f>
        <v>0</v>
      </c>
      <c r="G12" s="49">
        <f>изд.5!F9</f>
        <v>0</v>
      </c>
      <c r="H12" s="74">
        <f>изд.5!E87</f>
        <v>185579.06523115898</v>
      </c>
      <c r="I12" s="82">
        <f>H12*изд.5!E12</f>
        <v>185579.06523115898</v>
      </c>
      <c r="J12" s="75">
        <f t="shared" si="0"/>
        <v>185579.06523115898</v>
      </c>
      <c r="K12" s="80">
        <f t="shared" si="1"/>
        <v>185579.06523115898</v>
      </c>
      <c r="L12" s="50">
        <f>изд.5!I12</f>
        <v>0</v>
      </c>
      <c r="M12" s="50">
        <f>+изд.5!I13</f>
        <v>0</v>
      </c>
      <c r="N12" s="51">
        <f>IF(C12=0,0,инф.!C59/(инф.!C6/22)/инф.!C63*5)</f>
        <v>5.8053620434874399E-3</v>
      </c>
      <c r="O12" s="50">
        <f>изд.5!E12</f>
        <v>1</v>
      </c>
      <c r="P12" s="51">
        <f t="shared" si="2"/>
        <v>1.0058053620434875</v>
      </c>
      <c r="Q12" s="52">
        <f ca="1">N24+(P12/5*7)</f>
        <v>40822.40812750686</v>
      </c>
    </row>
    <row r="13" spans="1:17">
      <c r="A13" s="46">
        <v>6</v>
      </c>
      <c r="B13" s="47">
        <f>изд.6!C7</f>
        <v>0</v>
      </c>
      <c r="C13" s="48">
        <f>изд.6!E11</f>
        <v>0</v>
      </c>
      <c r="D13" s="48">
        <f>изд.6!F12</f>
        <v>0</v>
      </c>
      <c r="E13" s="49" t="s">
        <v>35</v>
      </c>
      <c r="F13" s="49">
        <f>изд.6!E9</f>
        <v>0</v>
      </c>
      <c r="G13" s="49">
        <f>изд.6!F9</f>
        <v>0</v>
      </c>
      <c r="H13" s="74">
        <f>изд.6!E87</f>
        <v>0</v>
      </c>
      <c r="I13" s="82">
        <f>H13*изд.6!E12</f>
        <v>0</v>
      </c>
      <c r="J13" s="75">
        <f t="shared" si="0"/>
        <v>0</v>
      </c>
      <c r="K13" s="80">
        <f t="shared" si="1"/>
        <v>0</v>
      </c>
      <c r="L13" s="50">
        <f>изд.6!I12</f>
        <v>0</v>
      </c>
      <c r="M13" s="50">
        <f>+изд.6!I13</f>
        <v>0</v>
      </c>
      <c r="N13" s="51">
        <f>IF(C13=0,0,инф.!C73/(инф.!C6/22)/инф.!C77*5)</f>
        <v>0</v>
      </c>
      <c r="O13" s="50">
        <f>изд.6!E12</f>
        <v>0</v>
      </c>
      <c r="P13" s="51">
        <f t="shared" si="2"/>
        <v>0</v>
      </c>
      <c r="Q13" s="52">
        <f ca="1">N24+(P13/5*7)</f>
        <v>40821</v>
      </c>
    </row>
    <row r="14" spans="1:17">
      <c r="A14" s="46">
        <v>7</v>
      </c>
      <c r="B14" s="47">
        <f>изд.7!C7</f>
        <v>0</v>
      </c>
      <c r="C14" s="48">
        <f>изд.7!E11</f>
        <v>0</v>
      </c>
      <c r="D14" s="48">
        <f>изд.7!F12</f>
        <v>0</v>
      </c>
      <c r="E14" s="49" t="s">
        <v>35</v>
      </c>
      <c r="F14" s="49">
        <f>изд.7!E9</f>
        <v>0</v>
      </c>
      <c r="G14" s="49">
        <f>изд.7!F9</f>
        <v>0</v>
      </c>
      <c r="H14" s="74">
        <f>изд.7!E87</f>
        <v>0</v>
      </c>
      <c r="I14" s="82">
        <f>H14*изд.7!E12</f>
        <v>0</v>
      </c>
      <c r="J14" s="75">
        <f t="shared" si="0"/>
        <v>0</v>
      </c>
      <c r="K14" s="80">
        <f t="shared" si="1"/>
        <v>0</v>
      </c>
      <c r="L14" s="50">
        <f>изд.7!I12</f>
        <v>0</v>
      </c>
      <c r="M14" s="50">
        <f>+изд.7!I13</f>
        <v>0</v>
      </c>
      <c r="N14" s="51">
        <f>IF(C14=0,0,инф.!C87/(инф.!C6/22)/инф.!C91*5)</f>
        <v>0</v>
      </c>
      <c r="O14" s="50">
        <f>изд.7!E12</f>
        <v>0</v>
      </c>
      <c r="P14" s="51">
        <f t="shared" si="2"/>
        <v>0</v>
      </c>
      <c r="Q14" s="52">
        <f ca="1">N24+(P14/5*7)</f>
        <v>40821</v>
      </c>
    </row>
    <row r="15" spans="1:17">
      <c r="A15" s="46">
        <v>8</v>
      </c>
      <c r="B15" s="47">
        <f>изд.8!C7</f>
        <v>0</v>
      </c>
      <c r="C15" s="48">
        <f>изд.8!E11</f>
        <v>0</v>
      </c>
      <c r="D15" s="48">
        <f>изд.8!F12</f>
        <v>0</v>
      </c>
      <c r="E15" s="49" t="s">
        <v>35</v>
      </c>
      <c r="F15" s="49">
        <f>изд.8!E9</f>
        <v>0</v>
      </c>
      <c r="G15" s="49">
        <f>изд.9!F9</f>
        <v>0</v>
      </c>
      <c r="H15" s="74">
        <f>изд.8!E87</f>
        <v>0</v>
      </c>
      <c r="I15" s="82">
        <f>H15*изд.8!E12</f>
        <v>0</v>
      </c>
      <c r="J15" s="75">
        <f t="shared" si="0"/>
        <v>0</v>
      </c>
      <c r="K15" s="80">
        <f t="shared" si="1"/>
        <v>0</v>
      </c>
      <c r="L15" s="50">
        <f>изд.8!I12</f>
        <v>0</v>
      </c>
      <c r="M15" s="50">
        <f>+изд.8!I13</f>
        <v>0</v>
      </c>
      <c r="N15" s="51">
        <f>IF(C15=0,0,инф.!C101/(инф.!C6/22)/инф.!C105*5)</f>
        <v>0</v>
      </c>
      <c r="O15" s="50">
        <f>изд.8!E12</f>
        <v>0</v>
      </c>
      <c r="P15" s="51">
        <f t="shared" si="2"/>
        <v>0</v>
      </c>
      <c r="Q15" s="52">
        <f ca="1">N24+(P15/5*7)</f>
        <v>40821</v>
      </c>
    </row>
    <row r="16" spans="1:17">
      <c r="A16" s="46">
        <v>9</v>
      </c>
      <c r="B16" s="47">
        <f>изд.9!C7</f>
        <v>0</v>
      </c>
      <c r="C16" s="48">
        <f>изд.9!E11</f>
        <v>0</v>
      </c>
      <c r="D16" s="48">
        <f>изд.9!F12</f>
        <v>0</v>
      </c>
      <c r="E16" s="49" t="s">
        <v>35</v>
      </c>
      <c r="F16" s="49">
        <f>изд.9!E9</f>
        <v>0</v>
      </c>
      <c r="G16" s="49">
        <f>изд.9!F9</f>
        <v>0</v>
      </c>
      <c r="H16" s="74">
        <f>изд.9!E87</f>
        <v>0</v>
      </c>
      <c r="I16" s="82">
        <f>H16*изд.9!E12</f>
        <v>0</v>
      </c>
      <c r="J16" s="75">
        <f t="shared" si="0"/>
        <v>0</v>
      </c>
      <c r="K16" s="80">
        <f t="shared" si="1"/>
        <v>0</v>
      </c>
      <c r="L16" s="50">
        <f>изд.9!I12</f>
        <v>0</v>
      </c>
      <c r="M16" s="50">
        <f>+изд.9!I13</f>
        <v>0</v>
      </c>
      <c r="N16" s="51">
        <f>IF(C16=0,0,инф.!C115/(инф.!C6/22)/инф.!C119*5)</f>
        <v>0</v>
      </c>
      <c r="O16" s="50">
        <f>изд.9!E12</f>
        <v>0</v>
      </c>
      <c r="P16" s="51">
        <f t="shared" ref="P16:P22" si="3">L16+M16+N16+O16</f>
        <v>0</v>
      </c>
      <c r="Q16" s="52">
        <f ca="1">N24+(P16/5*7)</f>
        <v>40821</v>
      </c>
    </row>
    <row r="17" spans="1:17">
      <c r="A17" s="46">
        <v>10</v>
      </c>
      <c r="B17" s="47">
        <f>изд.10!C7</f>
        <v>0</v>
      </c>
      <c r="C17" s="48">
        <f>изд.10!E11</f>
        <v>0</v>
      </c>
      <c r="D17" s="48">
        <f>изд.10!F12</f>
        <v>0</v>
      </c>
      <c r="E17" s="49" t="s">
        <v>35</v>
      </c>
      <c r="F17" s="49">
        <f>изд.10!E9</f>
        <v>0</v>
      </c>
      <c r="G17" s="49">
        <f>изд.9!F9</f>
        <v>0</v>
      </c>
      <c r="H17" s="74">
        <f>изд.10!E87</f>
        <v>0</v>
      </c>
      <c r="I17" s="139">
        <f>H17*изд.10!E12</f>
        <v>0</v>
      </c>
      <c r="J17" s="75">
        <f t="shared" si="0"/>
        <v>0</v>
      </c>
      <c r="K17" s="80">
        <f t="shared" si="1"/>
        <v>0</v>
      </c>
      <c r="L17" s="50">
        <f>изд.10!I12</f>
        <v>0</v>
      </c>
      <c r="M17" s="50">
        <f>+изд.10!I13</f>
        <v>0</v>
      </c>
      <c r="N17" s="51">
        <f>IF(C17=0,0,инф.!C129/(инф.!C6/22)/инф.!C133*5)</f>
        <v>0</v>
      </c>
      <c r="O17" s="50">
        <f>изд.10!E12</f>
        <v>0</v>
      </c>
      <c r="P17" s="51">
        <f t="shared" si="3"/>
        <v>0</v>
      </c>
      <c r="Q17" s="52">
        <f ca="1">N24+(P17/5*7)</f>
        <v>40821</v>
      </c>
    </row>
    <row r="18" spans="1:17">
      <c r="A18" s="46">
        <v>11</v>
      </c>
      <c r="B18" s="47">
        <f>изд.11!C7</f>
        <v>0</v>
      </c>
      <c r="C18" s="48">
        <f>изд.11!E11</f>
        <v>0</v>
      </c>
      <c r="D18" s="48">
        <f>изд.11!F12</f>
        <v>0</v>
      </c>
      <c r="E18" s="49" t="s">
        <v>35</v>
      </c>
      <c r="F18" s="49">
        <f>изд.11!E9</f>
        <v>0</v>
      </c>
      <c r="G18" s="49">
        <f>изд.11!F9</f>
        <v>0</v>
      </c>
      <c r="H18" s="74">
        <f>изд.11!E87</f>
        <v>0</v>
      </c>
      <c r="I18" s="82">
        <f>H18*изд.11!E12</f>
        <v>0</v>
      </c>
      <c r="J18" s="75">
        <f t="shared" si="0"/>
        <v>0</v>
      </c>
      <c r="K18" s="80">
        <f t="shared" si="1"/>
        <v>0</v>
      </c>
      <c r="L18" s="50">
        <f>изд.11!I12</f>
        <v>0</v>
      </c>
      <c r="M18" s="50">
        <f>+изд.11!I13</f>
        <v>0</v>
      </c>
      <c r="N18" s="51">
        <f>IF(C18=0,0,инф.!C143/(инф.!C6/22)/инф.!C147*5)</f>
        <v>0</v>
      </c>
      <c r="O18" s="50">
        <f>изд.11!E12</f>
        <v>0</v>
      </c>
      <c r="P18" s="51">
        <f t="shared" si="3"/>
        <v>0</v>
      </c>
      <c r="Q18" s="52">
        <f ca="1">N24+(P18/5*7)</f>
        <v>40821</v>
      </c>
    </row>
    <row r="19" spans="1:17">
      <c r="A19" s="46">
        <v>12</v>
      </c>
      <c r="B19" s="47">
        <f>изд.12!C7</f>
        <v>0</v>
      </c>
      <c r="C19" s="48">
        <f>изд.12!E11</f>
        <v>0</v>
      </c>
      <c r="D19" s="48">
        <f>изд.12!F12</f>
        <v>0</v>
      </c>
      <c r="E19" s="49" t="s">
        <v>35</v>
      </c>
      <c r="F19" s="49">
        <f>изд.12!E9</f>
        <v>0</v>
      </c>
      <c r="G19" s="49">
        <f>изд.12!F9</f>
        <v>0</v>
      </c>
      <c r="H19" s="74">
        <f>изд.12!E87</f>
        <v>0</v>
      </c>
      <c r="I19" s="82">
        <f>H19*изд.12!E12</f>
        <v>0</v>
      </c>
      <c r="J19" s="75">
        <f t="shared" si="0"/>
        <v>0</v>
      </c>
      <c r="K19" s="80">
        <f t="shared" si="1"/>
        <v>0</v>
      </c>
      <c r="L19" s="50">
        <f>изд.12!I12</f>
        <v>0</v>
      </c>
      <c r="M19" s="50">
        <f>+изд.12!I13</f>
        <v>0</v>
      </c>
      <c r="N19" s="51">
        <f>IF(C19=0,0,инф.!C157/(инф.!C6/22)/инф.!C161*5)</f>
        <v>0</v>
      </c>
      <c r="O19" s="50">
        <f>изд.12!E12</f>
        <v>0</v>
      </c>
      <c r="P19" s="51">
        <f t="shared" si="3"/>
        <v>0</v>
      </c>
      <c r="Q19" s="52">
        <f ca="1">N24+(P19/5*7)</f>
        <v>40821</v>
      </c>
    </row>
    <row r="20" spans="1:17">
      <c r="A20" s="46">
        <v>13</v>
      </c>
      <c r="B20" s="47">
        <f>изд.13!C7</f>
        <v>0</v>
      </c>
      <c r="C20" s="48">
        <f>изд.13!E11</f>
        <v>0</v>
      </c>
      <c r="D20" s="48">
        <f>изд.13!F12</f>
        <v>0</v>
      </c>
      <c r="E20" s="49" t="s">
        <v>35</v>
      </c>
      <c r="F20" s="49">
        <f>изд.13!E9</f>
        <v>0</v>
      </c>
      <c r="G20" s="49">
        <f>изд.13!F9</f>
        <v>0</v>
      </c>
      <c r="H20" s="74">
        <f>изд.13!E87</f>
        <v>0</v>
      </c>
      <c r="I20" s="82">
        <f>H20*изд.13!E12</f>
        <v>0</v>
      </c>
      <c r="J20" s="75">
        <f t="shared" si="0"/>
        <v>0</v>
      </c>
      <c r="K20" s="80">
        <f t="shared" si="1"/>
        <v>0</v>
      </c>
      <c r="L20" s="50">
        <f>изд.13!I12</f>
        <v>0</v>
      </c>
      <c r="M20" s="50">
        <f>+изд.13!I13</f>
        <v>0</v>
      </c>
      <c r="N20" s="51">
        <f>IF(C20=0,0,инф.!C171/(инф.!C6/22)/инф.!C175*5)</f>
        <v>0</v>
      </c>
      <c r="O20" s="50">
        <f>изд.13!E12</f>
        <v>0</v>
      </c>
      <c r="P20" s="51">
        <f t="shared" si="3"/>
        <v>0</v>
      </c>
      <c r="Q20" s="52">
        <f ca="1">N24+(P20/5*7)</f>
        <v>40821</v>
      </c>
    </row>
    <row r="21" spans="1:17">
      <c r="A21" s="46">
        <v>14</v>
      </c>
      <c r="B21" s="47">
        <f>изд.14!C7</f>
        <v>0</v>
      </c>
      <c r="C21" s="48">
        <f>изд.14!E11</f>
        <v>0</v>
      </c>
      <c r="D21" s="48">
        <f>изд.14!F12</f>
        <v>0</v>
      </c>
      <c r="E21" s="49" t="s">
        <v>35</v>
      </c>
      <c r="F21" s="49">
        <f>изд.14!E9</f>
        <v>0</v>
      </c>
      <c r="G21" s="49">
        <f>изд.14!F9</f>
        <v>0</v>
      </c>
      <c r="H21" s="74">
        <f>изд.14!E87</f>
        <v>0</v>
      </c>
      <c r="I21" s="82">
        <f>H21*изд.14!E12</f>
        <v>0</v>
      </c>
      <c r="J21" s="75">
        <f t="shared" si="0"/>
        <v>0</v>
      </c>
      <c r="K21" s="80">
        <f t="shared" si="1"/>
        <v>0</v>
      </c>
      <c r="L21" s="50">
        <f>изд.14!I12</f>
        <v>0</v>
      </c>
      <c r="M21" s="50">
        <f>+изд.14!I13</f>
        <v>0</v>
      </c>
      <c r="N21" s="51">
        <f>IF(C21=0,0,инф.!C185/(инф.!C6/22)/инф.!C189*5)</f>
        <v>0</v>
      </c>
      <c r="O21" s="50">
        <f>изд.14!E12</f>
        <v>0</v>
      </c>
      <c r="P21" s="51">
        <f t="shared" si="3"/>
        <v>0</v>
      </c>
      <c r="Q21" s="52">
        <f ca="1">N24+(P21/5*7)</f>
        <v>40821</v>
      </c>
    </row>
    <row r="22" spans="1:17" ht="15.75" thickBot="1">
      <c r="A22" s="46">
        <v>15</v>
      </c>
      <c r="B22" s="47">
        <f>изд.15!C7</f>
        <v>0</v>
      </c>
      <c r="C22" s="48">
        <f>изд.15!E11</f>
        <v>0</v>
      </c>
      <c r="D22" s="48">
        <f>изд.15!F12</f>
        <v>0</v>
      </c>
      <c r="E22" s="49" t="s">
        <v>35</v>
      </c>
      <c r="F22" s="49">
        <f>изд.15!E9</f>
        <v>0</v>
      </c>
      <c r="G22" s="49">
        <f>изд.15!F9</f>
        <v>0</v>
      </c>
      <c r="H22" s="74">
        <f>изд.15!E87</f>
        <v>0</v>
      </c>
      <c r="I22" s="82">
        <f>H22*изд.15!E12</f>
        <v>0</v>
      </c>
      <c r="J22" s="75">
        <f t="shared" si="0"/>
        <v>0</v>
      </c>
      <c r="K22" s="80">
        <f t="shared" si="1"/>
        <v>0</v>
      </c>
      <c r="L22" s="50">
        <f>изд.15!I12</f>
        <v>0</v>
      </c>
      <c r="M22" s="50">
        <f>+изд.15!I13</f>
        <v>0</v>
      </c>
      <c r="N22" s="51">
        <f>IF(C22=0,0,инф.!C199/(инф.!C6/22)/инф.!C203*5)</f>
        <v>0</v>
      </c>
      <c r="O22" s="50">
        <f>изд.15!E12</f>
        <v>0</v>
      </c>
      <c r="P22" s="51">
        <f t="shared" si="3"/>
        <v>0</v>
      </c>
      <c r="Q22" s="52">
        <f ca="1">N24+(P22/5*7)</f>
        <v>40821</v>
      </c>
    </row>
    <row r="23" spans="1:17" ht="15.75" thickBot="1">
      <c r="A23" s="53"/>
      <c r="B23" s="53"/>
      <c r="C23" s="53"/>
      <c r="D23" s="53"/>
      <c r="E23" s="53"/>
      <c r="F23" s="53"/>
      <c r="G23" s="53"/>
      <c r="H23" s="54" t="s">
        <v>36</v>
      </c>
      <c r="I23" s="73"/>
      <c r="J23" s="55">
        <f>SUM(J8:J15)</f>
        <v>596131.63872148423</v>
      </c>
      <c r="K23" s="55">
        <f>SUM(K8:K15)</f>
        <v>596131.63872148423</v>
      </c>
      <c r="L23" s="123"/>
      <c r="M23" s="53"/>
      <c r="N23" s="53"/>
      <c r="O23" s="53"/>
      <c r="P23" s="155" t="e">
        <f>SUM(P8:P22)</f>
        <v>#REF!</v>
      </c>
      <c r="Q23" s="53"/>
    </row>
    <row r="24" spans="1:17" ht="15.75" thickBot="1">
      <c r="A24" s="53"/>
      <c r="B24" s="53"/>
      <c r="C24" s="53"/>
      <c r="D24" s="53"/>
      <c r="E24" s="53"/>
      <c r="F24" s="53"/>
      <c r="G24" s="53"/>
      <c r="H24" s="53"/>
      <c r="I24" s="53" t="s">
        <v>61</v>
      </c>
      <c r="J24" s="53"/>
      <c r="K24" s="53"/>
      <c r="L24" s="53"/>
      <c r="M24" s="53"/>
      <c r="N24" s="62">
        <f ca="1">Q4</f>
        <v>40821</v>
      </c>
      <c r="O24" s="53"/>
      <c r="P24" s="1"/>
      <c r="Q24" s="1"/>
    </row>
    <row r="25" spans="1:17" ht="15.75" thickBot="1">
      <c r="A25" s="53"/>
      <c r="B25" s="53"/>
      <c r="C25" s="53"/>
      <c r="D25" s="53"/>
      <c r="E25" s="53"/>
      <c r="F25" s="53"/>
      <c r="G25" s="53"/>
      <c r="H25" s="53"/>
      <c r="I25" s="58" t="s">
        <v>63</v>
      </c>
      <c r="J25" s="58"/>
      <c r="K25" s="58"/>
      <c r="L25" s="58"/>
      <c r="M25" s="58"/>
      <c r="N25" s="63" t="e">
        <f ca="1">N24+(P23/5*7)</f>
        <v>#REF!</v>
      </c>
      <c r="O25" s="53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53"/>
      <c r="B28" s="434" t="s">
        <v>53</v>
      </c>
      <c r="C28" s="434"/>
      <c r="D28" s="434"/>
      <c r="E28" s="434"/>
      <c r="F28" s="434"/>
      <c r="G28" s="434"/>
      <c r="H28" s="434"/>
      <c r="I28" s="53"/>
      <c r="J28" s="53"/>
      <c r="K28" s="53"/>
      <c r="L28" s="53"/>
      <c r="M28" s="53"/>
      <c r="N28" s="53"/>
      <c r="O28" s="53"/>
      <c r="P28" s="1"/>
      <c r="Q28" s="1"/>
    </row>
    <row r="29" spans="1:17" ht="8.4499999999999993" customHeight="1" thickBo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1"/>
      <c r="M29" s="1"/>
      <c r="N29" s="1"/>
      <c r="O29" s="1"/>
      <c r="P29" s="1"/>
      <c r="Q29" s="1"/>
    </row>
    <row r="30" spans="1:17" ht="14.25" customHeight="1">
      <c r="A30" s="421" t="s">
        <v>24</v>
      </c>
      <c r="B30" s="421" t="s">
        <v>25</v>
      </c>
      <c r="C30" s="421" t="s">
        <v>40</v>
      </c>
      <c r="D30" s="423" t="s">
        <v>68</v>
      </c>
      <c r="E30" s="424"/>
      <c r="F30" s="424"/>
      <c r="G30" s="424"/>
      <c r="H30" s="431" t="s">
        <v>113</v>
      </c>
      <c r="I30" s="432"/>
      <c r="J30" s="433"/>
      <c r="K30" s="414" t="s">
        <v>27</v>
      </c>
      <c r="L30" s="415"/>
      <c r="M30" s="416"/>
      <c r="N30" s="1"/>
      <c r="O30" s="1"/>
      <c r="P30" s="1"/>
      <c r="Q30" s="1"/>
    </row>
    <row r="31" spans="1:17">
      <c r="A31" s="422"/>
      <c r="B31" s="422"/>
      <c r="C31" s="422"/>
      <c r="D31" s="426"/>
      <c r="E31" s="427"/>
      <c r="F31" s="427"/>
      <c r="G31" s="427"/>
      <c r="H31" s="77" t="s">
        <v>107</v>
      </c>
      <c r="I31" s="114" t="s">
        <v>108</v>
      </c>
      <c r="J31" s="78" t="s">
        <v>106</v>
      </c>
      <c r="K31" s="135" t="s">
        <v>107</v>
      </c>
      <c r="L31" s="136" t="s">
        <v>108</v>
      </c>
      <c r="M31" s="137" t="s">
        <v>106</v>
      </c>
      <c r="N31" s="1"/>
      <c r="O31" s="1"/>
      <c r="P31" s="1"/>
      <c r="Q31" s="1"/>
    </row>
    <row r="32" spans="1:17">
      <c r="A32" s="46">
        <v>1</v>
      </c>
      <c r="B32" s="47" t="str">
        <f t="shared" ref="B32:D40" si="4">B8</f>
        <v>Световые буквы GREAT ГРЕЙТ</v>
      </c>
      <c r="C32" s="48">
        <f t="shared" si="4"/>
        <v>10</v>
      </c>
      <c r="D32" s="227">
        <f t="shared" si="4"/>
        <v>1150</v>
      </c>
      <c r="E32" s="49" t="s">
        <v>35</v>
      </c>
      <c r="F32" s="229">
        <f t="shared" ref="F32:G40" si="5">F8</f>
        <v>1300</v>
      </c>
      <c r="G32" s="49">
        <f t="shared" si="5"/>
        <v>0</v>
      </c>
      <c r="H32" s="87">
        <f>J32-I32</f>
        <v>14154.287231547034</v>
      </c>
      <c r="I32" s="79">
        <f>IF(B32=0,0,J32/1.18*0.18)</f>
        <v>2547.7717016784663</v>
      </c>
      <c r="J32" s="80">
        <f>IF(B32=0,0,IF($K$23*1.15&gt;50000,I8*($D$4+100)%,I8*($D$4+5+100)%))</f>
        <v>16702.0589332255</v>
      </c>
      <c r="K32" s="124">
        <f>C32*H32</f>
        <v>141542.87231547033</v>
      </c>
      <c r="L32" s="125">
        <f>IF($B$2=0,0,C32*I32)</f>
        <v>25477.717016784663</v>
      </c>
      <c r="M32" s="126">
        <f>IF($B$1=0,0,C32*J32)</f>
        <v>167020.58933225501</v>
      </c>
      <c r="N32" s="1"/>
      <c r="O32" s="1"/>
      <c r="P32" s="1"/>
      <c r="Q32" s="1"/>
    </row>
    <row r="33" spans="1:17">
      <c r="A33" s="46">
        <v>2</v>
      </c>
      <c r="B33" s="47" t="str">
        <f t="shared" si="4"/>
        <v>Логотип</v>
      </c>
      <c r="C33" s="48">
        <f t="shared" si="4"/>
        <v>1</v>
      </c>
      <c r="D33" s="227">
        <f t="shared" si="4"/>
        <v>0</v>
      </c>
      <c r="E33" s="49" t="s">
        <v>35</v>
      </c>
      <c r="F33" s="229">
        <f t="shared" si="5"/>
        <v>1700</v>
      </c>
      <c r="G33" s="49">
        <f t="shared" si="5"/>
        <v>0</v>
      </c>
      <c r="H33" s="87">
        <f t="shared" ref="H33:H46" si="6">J33-I33</f>
        <v>40145.340941526018</v>
      </c>
      <c r="I33" s="79">
        <f t="shared" ref="I33:I46" si="7">IF(B33=0,0,J33/1.18*0.18)</f>
        <v>7226.1613694746829</v>
      </c>
      <c r="J33" s="80">
        <f>IF(B33=0,0,I9*(D4+100)%)</f>
        <v>47371.502311000702</v>
      </c>
      <c r="K33" s="124">
        <f t="shared" ref="K33:K39" si="8">C33*H33</f>
        <v>40145.340941526018</v>
      </c>
      <c r="L33" s="125">
        <f t="shared" ref="L33:L46" si="9">IF($B$2=0,0,C33*I33)</f>
        <v>7226.1613694746829</v>
      </c>
      <c r="M33" s="126">
        <f t="shared" ref="M33:M46" si="10">IF($B$1=0,0,C33*J33)</f>
        <v>47371.502311000702</v>
      </c>
      <c r="N33" s="1"/>
      <c r="O33" s="1"/>
      <c r="P33" s="1"/>
      <c r="Q33" s="1"/>
    </row>
    <row r="34" spans="1:17">
      <c r="A34" s="46">
        <v>3</v>
      </c>
      <c r="B34" s="47" t="str">
        <f t="shared" si="4"/>
        <v>Световые буквы МЕБЕЛЬНЫЙ ЦЕНТР</v>
      </c>
      <c r="C34" s="48">
        <f t="shared" si="4"/>
        <v>14</v>
      </c>
      <c r="D34" s="227">
        <f t="shared" si="4"/>
        <v>0</v>
      </c>
      <c r="E34" s="49" t="s">
        <v>35</v>
      </c>
      <c r="F34" s="229">
        <f t="shared" si="5"/>
        <v>670</v>
      </c>
      <c r="G34" s="49">
        <f t="shared" si="5"/>
        <v>0</v>
      </c>
      <c r="H34" s="87">
        <f t="shared" si="6"/>
        <v>7215.237045646214</v>
      </c>
      <c r="I34" s="79">
        <f t="shared" si="7"/>
        <v>1298.7426682163186</v>
      </c>
      <c r="J34" s="80">
        <f>IF(B34=0,0,I10*(D4+100)%)</f>
        <v>8513.9797138625327</v>
      </c>
      <c r="K34" s="124">
        <f t="shared" si="8"/>
        <v>101013.31863904699</v>
      </c>
      <c r="L34" s="125">
        <f t="shared" si="9"/>
        <v>18182.397355028461</v>
      </c>
      <c r="M34" s="126">
        <f t="shared" si="10"/>
        <v>119195.71599407546</v>
      </c>
      <c r="N34" s="1"/>
      <c r="O34" s="1"/>
      <c r="P34" s="1"/>
      <c r="Q34" s="1"/>
    </row>
    <row r="35" spans="1:17">
      <c r="A35" s="46">
        <v>4</v>
      </c>
      <c r="B35" s="47" t="str">
        <f t="shared" si="4"/>
        <v>Монтажные работы</v>
      </c>
      <c r="C35" s="48">
        <f t="shared" si="4"/>
        <v>1</v>
      </c>
      <c r="D35" s="227">
        <f t="shared" si="4"/>
        <v>0</v>
      </c>
      <c r="E35" s="49" t="s">
        <v>35</v>
      </c>
      <c r="F35" s="229">
        <f t="shared" si="5"/>
        <v>0</v>
      </c>
      <c r="G35" s="49">
        <f t="shared" si="5"/>
        <v>0</v>
      </c>
      <c r="H35" s="87">
        <f t="shared" si="6"/>
        <v>100016.96881527679</v>
      </c>
      <c r="I35" s="79">
        <f t="shared" si="7"/>
        <v>18003.054386749824</v>
      </c>
      <c r="J35" s="80">
        <f>IF(B35=0,0,I11*(D4+100)%)</f>
        <v>118020.02320202661</v>
      </c>
      <c r="K35" s="124">
        <f t="shared" si="8"/>
        <v>100016.96881527679</v>
      </c>
      <c r="L35" s="125">
        <f t="shared" si="9"/>
        <v>18003.054386749824</v>
      </c>
      <c r="M35" s="126">
        <f t="shared" si="10"/>
        <v>118020.02320202661</v>
      </c>
      <c r="N35" s="1"/>
      <c r="O35" s="1"/>
      <c r="P35" s="1"/>
      <c r="Q35" s="1"/>
    </row>
    <row r="36" spans="1:17">
      <c r="A36" s="46">
        <v>5</v>
      </c>
      <c r="B36" s="47" t="str">
        <f t="shared" si="4"/>
        <v>закладные</v>
      </c>
      <c r="C36" s="48">
        <f t="shared" si="4"/>
        <v>1</v>
      </c>
      <c r="D36" s="227">
        <f t="shared" si="4"/>
        <v>0</v>
      </c>
      <c r="E36" s="49" t="s">
        <v>35</v>
      </c>
      <c r="F36" s="229">
        <f t="shared" si="5"/>
        <v>0</v>
      </c>
      <c r="G36" s="49">
        <f t="shared" si="5"/>
        <v>0</v>
      </c>
      <c r="H36" s="87">
        <f t="shared" si="6"/>
        <v>172997.43369006345</v>
      </c>
      <c r="I36" s="79">
        <f t="shared" si="7"/>
        <v>31139.538064211425</v>
      </c>
      <c r="J36" s="80">
        <f>IF(B36=0,0,I12*(D4+100)%)</f>
        <v>204136.97175427488</v>
      </c>
      <c r="K36" s="124">
        <f t="shared" si="8"/>
        <v>172997.43369006345</v>
      </c>
      <c r="L36" s="125">
        <f t="shared" si="9"/>
        <v>31139.538064211425</v>
      </c>
      <c r="M36" s="126">
        <f>K12</f>
        <v>185579.06523115898</v>
      </c>
      <c r="N36" s="1"/>
      <c r="O36" s="1"/>
      <c r="P36" s="1"/>
      <c r="Q36" s="1"/>
    </row>
    <row r="37" spans="1:17">
      <c r="A37" s="46">
        <v>6</v>
      </c>
      <c r="B37" s="47">
        <f t="shared" si="4"/>
        <v>0</v>
      </c>
      <c r="C37" s="48">
        <f t="shared" si="4"/>
        <v>0</v>
      </c>
      <c r="D37" s="227">
        <f t="shared" si="4"/>
        <v>0</v>
      </c>
      <c r="E37" s="49" t="s">
        <v>35</v>
      </c>
      <c r="F37" s="229">
        <f t="shared" si="5"/>
        <v>0</v>
      </c>
      <c r="G37" s="49">
        <f t="shared" si="5"/>
        <v>0</v>
      </c>
      <c r="H37" s="87">
        <f t="shared" si="6"/>
        <v>0</v>
      </c>
      <c r="I37" s="79">
        <f t="shared" si="7"/>
        <v>0</v>
      </c>
      <c r="J37" s="80">
        <f>IF(B37=0,0,I13*(D4+100)%)</f>
        <v>0</v>
      </c>
      <c r="K37" s="124">
        <f t="shared" si="8"/>
        <v>0</v>
      </c>
      <c r="L37" s="125">
        <f t="shared" si="9"/>
        <v>0</v>
      </c>
      <c r="M37" s="126">
        <f t="shared" si="10"/>
        <v>0</v>
      </c>
      <c r="N37" s="1"/>
      <c r="O37" s="1"/>
      <c r="P37" s="1"/>
      <c r="Q37" s="1"/>
    </row>
    <row r="38" spans="1:17">
      <c r="A38" s="46">
        <v>7</v>
      </c>
      <c r="B38" s="47">
        <f t="shared" si="4"/>
        <v>0</v>
      </c>
      <c r="C38" s="48">
        <f t="shared" si="4"/>
        <v>0</v>
      </c>
      <c r="D38" s="227">
        <f t="shared" si="4"/>
        <v>0</v>
      </c>
      <c r="E38" s="49" t="s">
        <v>35</v>
      </c>
      <c r="F38" s="229">
        <f t="shared" si="5"/>
        <v>0</v>
      </c>
      <c r="G38" s="49">
        <f t="shared" si="5"/>
        <v>0</v>
      </c>
      <c r="H38" s="87">
        <f t="shared" si="6"/>
        <v>0</v>
      </c>
      <c r="I38" s="79">
        <f t="shared" si="7"/>
        <v>0</v>
      </c>
      <c r="J38" s="80">
        <f>IF(B38=0,0,I14*(D4+100)%)</f>
        <v>0</v>
      </c>
      <c r="K38" s="124">
        <f t="shared" si="8"/>
        <v>0</v>
      </c>
      <c r="L38" s="125">
        <f t="shared" si="9"/>
        <v>0</v>
      </c>
      <c r="M38" s="126">
        <f t="shared" si="10"/>
        <v>0</v>
      </c>
      <c r="N38" s="1"/>
      <c r="O38" s="1"/>
      <c r="P38" s="1"/>
      <c r="Q38" s="1"/>
    </row>
    <row r="39" spans="1:17">
      <c r="A39" s="46">
        <v>8</v>
      </c>
      <c r="B39" s="47">
        <f t="shared" si="4"/>
        <v>0</v>
      </c>
      <c r="C39" s="48">
        <f t="shared" si="4"/>
        <v>0</v>
      </c>
      <c r="D39" s="227">
        <f t="shared" si="4"/>
        <v>0</v>
      </c>
      <c r="E39" s="49" t="s">
        <v>35</v>
      </c>
      <c r="F39" s="229">
        <f t="shared" si="5"/>
        <v>0</v>
      </c>
      <c r="G39" s="49">
        <f t="shared" si="5"/>
        <v>0</v>
      </c>
      <c r="H39" s="87">
        <f t="shared" si="6"/>
        <v>0</v>
      </c>
      <c r="I39" s="79">
        <f t="shared" si="7"/>
        <v>0</v>
      </c>
      <c r="J39" s="80">
        <f>IF(B39=0,0,I15*(D4+100)%)</f>
        <v>0</v>
      </c>
      <c r="K39" s="124">
        <f t="shared" si="8"/>
        <v>0</v>
      </c>
      <c r="L39" s="125">
        <f t="shared" si="9"/>
        <v>0</v>
      </c>
      <c r="M39" s="126">
        <f t="shared" si="10"/>
        <v>0</v>
      </c>
      <c r="N39" s="1"/>
      <c r="O39" s="1"/>
      <c r="P39" s="1"/>
      <c r="Q39" s="1"/>
    </row>
    <row r="40" spans="1:17">
      <c r="A40" s="46">
        <v>9</v>
      </c>
      <c r="B40" s="47">
        <f t="shared" si="4"/>
        <v>0</v>
      </c>
      <c r="C40" s="48">
        <f t="shared" si="4"/>
        <v>0</v>
      </c>
      <c r="D40" s="227">
        <f t="shared" si="4"/>
        <v>0</v>
      </c>
      <c r="E40" s="49" t="s">
        <v>35</v>
      </c>
      <c r="F40" s="229">
        <f t="shared" si="5"/>
        <v>0</v>
      </c>
      <c r="G40" s="49">
        <f t="shared" si="5"/>
        <v>0</v>
      </c>
      <c r="H40" s="87">
        <f t="shared" si="6"/>
        <v>0</v>
      </c>
      <c r="I40" s="79">
        <f t="shared" si="7"/>
        <v>0</v>
      </c>
      <c r="J40" s="80">
        <f>IF(B40=0,0,I16*(D4+100)%)</f>
        <v>0</v>
      </c>
      <c r="K40" s="124">
        <f t="shared" ref="K40:K46" si="11">C40*H40</f>
        <v>0</v>
      </c>
      <c r="L40" s="125">
        <f t="shared" si="9"/>
        <v>0</v>
      </c>
      <c r="M40" s="126">
        <f t="shared" si="10"/>
        <v>0</v>
      </c>
      <c r="N40" s="1"/>
      <c r="O40" s="1"/>
      <c r="P40" s="1"/>
      <c r="Q40" s="1"/>
    </row>
    <row r="41" spans="1:17">
      <c r="A41" s="46">
        <v>10</v>
      </c>
      <c r="B41" s="47">
        <f t="shared" ref="B41:C41" si="12">B17</f>
        <v>0</v>
      </c>
      <c r="C41" s="48">
        <f t="shared" si="12"/>
        <v>0</v>
      </c>
      <c r="D41" s="227">
        <f t="shared" ref="D41" si="13">D17</f>
        <v>0</v>
      </c>
      <c r="E41" s="49" t="s">
        <v>35</v>
      </c>
      <c r="F41" s="229">
        <f t="shared" ref="F41" si="14">F17</f>
        <v>0</v>
      </c>
      <c r="G41" s="49">
        <f t="shared" ref="G41" si="15">G17</f>
        <v>0</v>
      </c>
      <c r="H41" s="87">
        <f t="shared" si="6"/>
        <v>0</v>
      </c>
      <c r="I41" s="79">
        <f t="shared" si="7"/>
        <v>0</v>
      </c>
      <c r="J41" s="80">
        <f>IF(B41=0,0,I17*(D4+100)%)</f>
        <v>0</v>
      </c>
      <c r="K41" s="124">
        <f t="shared" si="11"/>
        <v>0</v>
      </c>
      <c r="L41" s="125">
        <f t="shared" si="9"/>
        <v>0</v>
      </c>
      <c r="M41" s="126">
        <f t="shared" si="10"/>
        <v>0</v>
      </c>
      <c r="N41" s="1"/>
      <c r="O41" s="1"/>
      <c r="P41" s="1"/>
      <c r="Q41" s="1"/>
    </row>
    <row r="42" spans="1:17">
      <c r="A42" s="46">
        <v>11</v>
      </c>
      <c r="B42" s="47">
        <f t="shared" ref="B42:C42" si="16">B18</f>
        <v>0</v>
      </c>
      <c r="C42" s="48">
        <f t="shared" si="16"/>
        <v>0</v>
      </c>
      <c r="D42" s="227">
        <f t="shared" ref="D42" si="17">D18</f>
        <v>0</v>
      </c>
      <c r="E42" s="49" t="s">
        <v>35</v>
      </c>
      <c r="F42" s="229">
        <f t="shared" ref="F42" si="18">F18</f>
        <v>0</v>
      </c>
      <c r="G42" s="49">
        <f t="shared" ref="G42" si="19">G18</f>
        <v>0</v>
      </c>
      <c r="H42" s="87">
        <f t="shared" si="6"/>
        <v>0</v>
      </c>
      <c r="I42" s="79">
        <f t="shared" si="7"/>
        <v>0</v>
      </c>
      <c r="J42" s="80">
        <f>IF(B42=0,0,I18*(D4+100)%)</f>
        <v>0</v>
      </c>
      <c r="K42" s="124">
        <f t="shared" si="11"/>
        <v>0</v>
      </c>
      <c r="L42" s="125">
        <f t="shared" si="9"/>
        <v>0</v>
      </c>
      <c r="M42" s="126">
        <f t="shared" si="10"/>
        <v>0</v>
      </c>
      <c r="N42" s="1"/>
      <c r="O42" s="1"/>
      <c r="P42" s="1"/>
      <c r="Q42" s="1"/>
    </row>
    <row r="43" spans="1:17">
      <c r="A43" s="46">
        <v>12</v>
      </c>
      <c r="B43" s="47">
        <f t="shared" ref="B43:C43" si="20">B19</f>
        <v>0</v>
      </c>
      <c r="C43" s="48">
        <f t="shared" si="20"/>
        <v>0</v>
      </c>
      <c r="D43" s="227">
        <f t="shared" ref="D43" si="21">D19</f>
        <v>0</v>
      </c>
      <c r="E43" s="49" t="s">
        <v>35</v>
      </c>
      <c r="F43" s="229">
        <f t="shared" ref="F43" si="22">F19</f>
        <v>0</v>
      </c>
      <c r="G43" s="49">
        <f t="shared" ref="G43" si="23">G19</f>
        <v>0</v>
      </c>
      <c r="H43" s="87">
        <f t="shared" si="6"/>
        <v>0</v>
      </c>
      <c r="I43" s="79">
        <f t="shared" si="7"/>
        <v>0</v>
      </c>
      <c r="J43" s="80">
        <f>IF(B43=0,0,I19*(D4+100)%)</f>
        <v>0</v>
      </c>
      <c r="K43" s="124">
        <f t="shared" si="11"/>
        <v>0</v>
      </c>
      <c r="L43" s="125">
        <f t="shared" si="9"/>
        <v>0</v>
      </c>
      <c r="M43" s="126">
        <f t="shared" si="10"/>
        <v>0</v>
      </c>
      <c r="N43" s="1"/>
      <c r="O43" s="1"/>
      <c r="P43" s="1"/>
      <c r="Q43" s="1"/>
    </row>
    <row r="44" spans="1:17">
      <c r="A44" s="46">
        <v>13</v>
      </c>
      <c r="B44" s="47">
        <f t="shared" ref="B44:C44" si="24">B20</f>
        <v>0</v>
      </c>
      <c r="C44" s="48">
        <f t="shared" si="24"/>
        <v>0</v>
      </c>
      <c r="D44" s="227">
        <f t="shared" ref="D44" si="25">D20</f>
        <v>0</v>
      </c>
      <c r="E44" s="49" t="s">
        <v>35</v>
      </c>
      <c r="F44" s="229">
        <f t="shared" ref="F44" si="26">F20</f>
        <v>0</v>
      </c>
      <c r="G44" s="49">
        <f t="shared" ref="G44" si="27">G20</f>
        <v>0</v>
      </c>
      <c r="H44" s="87">
        <f t="shared" si="6"/>
        <v>0</v>
      </c>
      <c r="I44" s="79">
        <f t="shared" si="7"/>
        <v>0</v>
      </c>
      <c r="J44" s="80">
        <f>IF(B44=0,0,I20*(D4+100)%)</f>
        <v>0</v>
      </c>
      <c r="K44" s="124">
        <f t="shared" si="11"/>
        <v>0</v>
      </c>
      <c r="L44" s="125">
        <f t="shared" si="9"/>
        <v>0</v>
      </c>
      <c r="M44" s="126">
        <f t="shared" si="10"/>
        <v>0</v>
      </c>
      <c r="N44" s="1"/>
      <c r="O44" s="1"/>
      <c r="P44" s="1"/>
      <c r="Q44" s="1"/>
    </row>
    <row r="45" spans="1:17">
      <c r="A45" s="46">
        <v>14</v>
      </c>
      <c r="B45" s="47">
        <f t="shared" ref="B45:C45" si="28">B21</f>
        <v>0</v>
      </c>
      <c r="C45" s="48">
        <f t="shared" si="28"/>
        <v>0</v>
      </c>
      <c r="D45" s="227">
        <f t="shared" ref="D45" si="29">D21</f>
        <v>0</v>
      </c>
      <c r="E45" s="49" t="s">
        <v>35</v>
      </c>
      <c r="F45" s="229">
        <f t="shared" ref="F45" si="30">F21</f>
        <v>0</v>
      </c>
      <c r="G45" s="49">
        <f t="shared" ref="G45" si="31">G21</f>
        <v>0</v>
      </c>
      <c r="H45" s="87">
        <f t="shared" si="6"/>
        <v>0</v>
      </c>
      <c r="I45" s="79">
        <f t="shared" si="7"/>
        <v>0</v>
      </c>
      <c r="J45" s="80">
        <f>IF(B45=0,0,I21*(D4+100)%)</f>
        <v>0</v>
      </c>
      <c r="K45" s="124">
        <f t="shared" si="11"/>
        <v>0</v>
      </c>
      <c r="L45" s="125">
        <f t="shared" si="9"/>
        <v>0</v>
      </c>
      <c r="M45" s="126">
        <f t="shared" si="10"/>
        <v>0</v>
      </c>
      <c r="N45" s="1"/>
      <c r="O45" s="1"/>
      <c r="P45" s="1"/>
      <c r="Q45" s="1"/>
    </row>
    <row r="46" spans="1:17">
      <c r="A46" s="146">
        <v>15</v>
      </c>
      <c r="B46" s="147">
        <f t="shared" ref="B46:C46" si="32">B22</f>
        <v>0</v>
      </c>
      <c r="C46" s="148">
        <f t="shared" si="32"/>
        <v>0</v>
      </c>
      <c r="D46" s="228">
        <f t="shared" ref="D46" si="33">D22</f>
        <v>0</v>
      </c>
      <c r="E46" s="149" t="s">
        <v>35</v>
      </c>
      <c r="F46" s="230">
        <f t="shared" ref="F46" si="34">F22</f>
        <v>0</v>
      </c>
      <c r="G46" s="149">
        <f t="shared" ref="G46" si="35">G22</f>
        <v>0</v>
      </c>
      <c r="H46" s="150">
        <f t="shared" si="6"/>
        <v>0</v>
      </c>
      <c r="I46" s="151">
        <f t="shared" si="7"/>
        <v>0</v>
      </c>
      <c r="J46" s="152">
        <f>IF(B46=0,0,I22*(D4+100)%)</f>
        <v>0</v>
      </c>
      <c r="K46" s="124">
        <f t="shared" si="11"/>
        <v>0</v>
      </c>
      <c r="L46" s="125">
        <f t="shared" si="9"/>
        <v>0</v>
      </c>
      <c r="M46" s="126">
        <f t="shared" si="10"/>
        <v>0</v>
      </c>
      <c r="N46" s="1"/>
      <c r="O46" s="1"/>
      <c r="P46" s="1"/>
      <c r="Q46" s="1"/>
    </row>
    <row r="47" spans="1:17" ht="15.75" thickBot="1">
      <c r="A47" s="53"/>
      <c r="B47" s="53"/>
      <c r="C47" s="53"/>
      <c r="D47" s="53"/>
      <c r="E47" s="53"/>
      <c r="F47" s="53"/>
      <c r="G47" s="53"/>
      <c r="H47" s="127"/>
      <c r="I47" s="128"/>
      <c r="J47" s="129"/>
      <c r="K47" s="130"/>
      <c r="L47" s="131"/>
      <c r="M47" s="132"/>
      <c r="N47" s="1"/>
      <c r="O47" s="1"/>
      <c r="P47" s="1"/>
      <c r="Q47" s="1"/>
    </row>
    <row r="48" spans="1:17" ht="15.75" thickBot="1">
      <c r="A48" s="53"/>
      <c r="B48" s="53"/>
      <c r="C48" s="53"/>
      <c r="D48" s="53"/>
      <c r="E48" s="53"/>
      <c r="F48" s="53"/>
      <c r="G48" s="53"/>
      <c r="H48" s="54" t="s">
        <v>36</v>
      </c>
      <c r="I48" s="55">
        <f>SUM(I32:I47)</f>
        <v>60215.268190330717</v>
      </c>
      <c r="J48" s="55">
        <f>SUM(J32:J47)</f>
        <v>394744.53591439023</v>
      </c>
      <c r="K48" s="133">
        <f>SUM(K32:K47)</f>
        <v>555715.93440138362</v>
      </c>
      <c r="L48" s="134">
        <f>SUM(L32:L47)</f>
        <v>100028.86819224907</v>
      </c>
      <c r="M48" s="134">
        <f>SUM(M32:M47)</f>
        <v>637186.89607051678</v>
      </c>
      <c r="N48" s="1"/>
      <c r="O48" s="1"/>
      <c r="P48" s="1"/>
      <c r="Q48" s="1"/>
    </row>
    <row r="49" spans="1:18" ht="4.9000000000000004" customHeight="1" thickBo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1"/>
      <c r="Q49" s="1"/>
    </row>
    <row r="50" spans="1:18" ht="15.75" thickBot="1">
      <c r="A50" s="53"/>
      <c r="B50" s="53"/>
      <c r="C50" s="53"/>
      <c r="D50" s="53"/>
      <c r="E50" s="53"/>
      <c r="F50" s="53"/>
      <c r="G50" s="53"/>
      <c r="H50" s="53"/>
      <c r="I50" s="58" t="s">
        <v>109</v>
      </c>
      <c r="J50" s="58"/>
      <c r="K50" s="58"/>
      <c r="L50" s="58"/>
      <c r="M50" s="58"/>
      <c r="N50" s="81" t="e">
        <f>(P23/5*7)</f>
        <v>#REF!</v>
      </c>
      <c r="O50" s="53"/>
      <c r="P50" s="1"/>
      <c r="Q50" s="1"/>
    </row>
    <row r="52" spans="1:18">
      <c r="B52" s="138"/>
    </row>
    <row r="56" spans="1:18">
      <c r="R56" s="23"/>
    </row>
  </sheetData>
  <sheetProtection formatCells="0" formatColumns="0" formatRows="0" insertColumns="0" insertRows="0" insertHyperlinks="0" deleteColumns="0" deleteRows="0" sort="0" autoFilter="0" pivotTables="0"/>
  <mergeCells count="16">
    <mergeCell ref="K30:M30"/>
    <mergeCell ref="B1:H1"/>
    <mergeCell ref="L6:Q6"/>
    <mergeCell ref="A6:A7"/>
    <mergeCell ref="B6:B7"/>
    <mergeCell ref="C6:C7"/>
    <mergeCell ref="D6:G7"/>
    <mergeCell ref="H6:I6"/>
    <mergeCell ref="J6:K6"/>
    <mergeCell ref="B5:N5"/>
    <mergeCell ref="H30:J30"/>
    <mergeCell ref="B28:H28"/>
    <mergeCell ref="A30:A31"/>
    <mergeCell ref="B30:B31"/>
    <mergeCell ref="C30:C31"/>
    <mergeCell ref="D30:G31"/>
  </mergeCells>
  <phoneticPr fontId="0" type="noConversion"/>
  <conditionalFormatting sqref="H8:H22">
    <cfRule type="cellIs" dxfId="85" priority="36" operator="equal">
      <formula>$I$8</formula>
    </cfRule>
  </conditionalFormatting>
  <conditionalFormatting sqref="H9">
    <cfRule type="cellIs" dxfId="84" priority="35" operator="equal">
      <formula>$I$9</formula>
    </cfRule>
  </conditionalFormatting>
  <conditionalFormatting sqref="H10">
    <cfRule type="cellIs" dxfId="83" priority="34" operator="equal">
      <formula>$I$10</formula>
    </cfRule>
  </conditionalFormatting>
  <conditionalFormatting sqref="H11">
    <cfRule type="cellIs" dxfId="82" priority="33" operator="equal">
      <formula>$I$11</formula>
    </cfRule>
  </conditionalFormatting>
  <conditionalFormatting sqref="H12">
    <cfRule type="cellIs" dxfId="81" priority="32" operator="equal">
      <formula>$I$12</formula>
    </cfRule>
  </conditionalFormatting>
  <conditionalFormatting sqref="H13">
    <cfRule type="cellIs" dxfId="80" priority="31" operator="equal">
      <formula>$I$13</formula>
    </cfRule>
  </conditionalFormatting>
  <conditionalFormatting sqref="H14">
    <cfRule type="cellIs" dxfId="79" priority="30" operator="equal">
      <formula>$I$14</formula>
    </cfRule>
  </conditionalFormatting>
  <conditionalFormatting sqref="H15:H22">
    <cfRule type="cellIs" dxfId="78" priority="29" operator="equal">
      <formula>$I$15</formula>
    </cfRule>
  </conditionalFormatting>
  <conditionalFormatting sqref="I8:I22">
    <cfRule type="cellIs" dxfId="77" priority="28" operator="equal">
      <formula>0</formula>
    </cfRule>
  </conditionalFormatting>
  <conditionalFormatting sqref="J8:J22">
    <cfRule type="cellIs" dxfId="76" priority="25" operator="equal">
      <formula>$K$8</formula>
    </cfRule>
  </conditionalFormatting>
  <conditionalFormatting sqref="J9">
    <cfRule type="cellIs" dxfId="75" priority="24" operator="equal">
      <formula>$K$9</formula>
    </cfRule>
  </conditionalFormatting>
  <conditionalFormatting sqref="J10">
    <cfRule type="cellIs" dxfId="74" priority="23" operator="equal">
      <formula>$K$10</formula>
    </cfRule>
  </conditionalFormatting>
  <conditionalFormatting sqref="J11">
    <cfRule type="cellIs" dxfId="73" priority="22" operator="equal">
      <formula>$K$11</formula>
    </cfRule>
  </conditionalFormatting>
  <conditionalFormatting sqref="J12">
    <cfRule type="cellIs" dxfId="72" priority="21" operator="equal">
      <formula>$K$12</formula>
    </cfRule>
  </conditionalFormatting>
  <conditionalFormatting sqref="J13">
    <cfRule type="cellIs" dxfId="71" priority="20" operator="equal">
      <formula>$K$13</formula>
    </cfRule>
  </conditionalFormatting>
  <conditionalFormatting sqref="J14">
    <cfRule type="cellIs" dxfId="70" priority="19" operator="equal">
      <formula>$K$14</formula>
    </cfRule>
  </conditionalFormatting>
  <conditionalFormatting sqref="J15:J22">
    <cfRule type="cellIs" dxfId="69" priority="18" operator="equal">
      <formula>$K$15</formula>
    </cfRule>
  </conditionalFormatting>
  <pageMargins left="0.27559055118110237" right="0.19685039370078741" top="0.47244094488188981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119"/>
  <sheetViews>
    <sheetView showZeros="0" topLeftCell="A45" zoomScale="70" zoomScaleNormal="70" workbookViewId="0">
      <selection activeCell="C59" sqref="C59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.28515625" style="4" customWidth="1"/>
    <col min="10" max="10" width="16.7109375" style="4" customWidth="1"/>
    <col min="11" max="16384" width="9" style="4"/>
  </cols>
  <sheetData>
    <row r="1" spans="1:21" ht="20.25" customHeight="1">
      <c r="A1" s="284">
        <f>инф.!C4/1000000</f>
        <v>2.5099999999999998</v>
      </c>
      <c r="C1" s="282"/>
      <c r="D1" s="282"/>
      <c r="E1" s="282"/>
      <c r="F1" s="282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>
      <c r="A2" s="285">
        <f>инф.!C6/1000</f>
        <v>3.1579999999999999</v>
      </c>
      <c r="B2" s="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thickBot="1">
      <c r="A3" s="439" t="str">
        <f>ЗАЯВКА!E8</f>
        <v>Грейт</v>
      </c>
      <c r="B3" s="439"/>
      <c r="C3" s="439"/>
      <c r="D3" s="153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9.5" thickBot="1">
      <c r="A4" s="27"/>
      <c r="B4" s="88" t="s">
        <v>74</v>
      </c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 t="s">
        <v>178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>
        <v>1300</v>
      </c>
      <c r="F9" s="449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>
        <v>1150</v>
      </c>
      <c r="F10" s="450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10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.1500000000000004" customHeight="1">
      <c r="A16" s="33"/>
      <c r="B16" s="188"/>
      <c r="C16" s="1"/>
      <c r="D16" s="1"/>
      <c r="E16" s="1"/>
      <c r="F16" s="1"/>
      <c r="G16" s="1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5" t="s">
        <v>123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91" t="s">
        <v>179</v>
      </c>
      <c r="C19" s="64">
        <v>1</v>
      </c>
      <c r="D19" s="64">
        <v>1</v>
      </c>
      <c r="E19" s="64" t="s">
        <v>180</v>
      </c>
      <c r="F19" s="292">
        <v>1.25</v>
      </c>
      <c r="G19" s="65">
        <f>$E$11*F19*C19</f>
        <v>12.5</v>
      </c>
      <c r="H19" s="142">
        <v>400</v>
      </c>
      <c r="I19" s="8">
        <f>H19*G19*D19</f>
        <v>5000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>
      <c r="A20" s="141">
        <v>2</v>
      </c>
      <c r="B20" s="293" t="s">
        <v>181</v>
      </c>
      <c r="C20" s="64">
        <v>1</v>
      </c>
      <c r="D20" s="64">
        <v>1</v>
      </c>
      <c r="E20" s="64" t="s">
        <v>180</v>
      </c>
      <c r="F20" s="294">
        <v>1.4</v>
      </c>
      <c r="G20" s="65">
        <f t="shared" ref="G20:G48" si="0">$E$11*F20*C20</f>
        <v>14</v>
      </c>
      <c r="H20" s="142">
        <v>1300</v>
      </c>
      <c r="I20" s="8">
        <f t="shared" ref="I20:I48" si="1">H20*G20*D20</f>
        <v>18200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91" t="s">
        <v>182</v>
      </c>
      <c r="C21" s="64">
        <v>1</v>
      </c>
      <c r="D21" s="64">
        <v>1</v>
      </c>
      <c r="E21" s="64" t="s">
        <v>180</v>
      </c>
      <c r="F21" s="294">
        <v>1.4</v>
      </c>
      <c r="G21" s="65">
        <f t="shared" si="0"/>
        <v>14</v>
      </c>
      <c r="H21" s="142">
        <v>600</v>
      </c>
      <c r="I21" s="8">
        <f t="shared" si="1"/>
        <v>8400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 t="s">
        <v>183</v>
      </c>
      <c r="C22" s="64">
        <v>1</v>
      </c>
      <c r="D22" s="64">
        <v>1</v>
      </c>
      <c r="E22" s="64" t="s">
        <v>184</v>
      </c>
      <c r="F22" s="294">
        <v>1.1000000000000001</v>
      </c>
      <c r="G22" s="65">
        <f t="shared" si="0"/>
        <v>11</v>
      </c>
      <c r="H22" s="142">
        <v>130</v>
      </c>
      <c r="I22" s="8">
        <f t="shared" si="1"/>
        <v>1430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95" t="s">
        <v>185</v>
      </c>
      <c r="C23" s="64">
        <v>1</v>
      </c>
      <c r="D23" s="64">
        <v>1</v>
      </c>
      <c r="E23" s="64" t="s">
        <v>186</v>
      </c>
      <c r="F23" s="296">
        <v>0.3</v>
      </c>
      <c r="G23" s="65">
        <f t="shared" si="0"/>
        <v>3</v>
      </c>
      <c r="H23" s="142">
        <v>362</v>
      </c>
      <c r="I23" s="8">
        <f t="shared" si="1"/>
        <v>1086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 t="s">
        <v>187</v>
      </c>
      <c r="C24" s="64">
        <v>1</v>
      </c>
      <c r="D24" s="64">
        <v>1</v>
      </c>
      <c r="E24" s="64" t="s">
        <v>188</v>
      </c>
      <c r="F24" s="294">
        <v>72</v>
      </c>
      <c r="G24" s="65">
        <f t="shared" si="0"/>
        <v>720</v>
      </c>
      <c r="H24" s="142">
        <v>48</v>
      </c>
      <c r="I24" s="8">
        <f t="shared" si="1"/>
        <v>34560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 t="s">
        <v>189</v>
      </c>
      <c r="C25" s="64">
        <v>1</v>
      </c>
      <c r="D25" s="64">
        <v>1</v>
      </c>
      <c r="E25" s="64" t="s">
        <v>188</v>
      </c>
      <c r="F25" s="294">
        <v>0.3</v>
      </c>
      <c r="G25" s="65">
        <f t="shared" si="0"/>
        <v>3</v>
      </c>
      <c r="H25" s="142">
        <v>1400</v>
      </c>
      <c r="I25" s="8">
        <f t="shared" si="1"/>
        <v>4200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 t="s">
        <v>190</v>
      </c>
      <c r="C26" s="64">
        <v>1</v>
      </c>
      <c r="D26" s="64">
        <v>1</v>
      </c>
      <c r="E26" s="64" t="s">
        <v>184</v>
      </c>
      <c r="F26" s="294">
        <v>4</v>
      </c>
      <c r="G26" s="65">
        <f t="shared" si="0"/>
        <v>40</v>
      </c>
      <c r="H26" s="142">
        <v>30</v>
      </c>
      <c r="I26" s="8">
        <f t="shared" si="1"/>
        <v>1200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 t="s">
        <v>191</v>
      </c>
      <c r="C27" s="64">
        <v>1</v>
      </c>
      <c r="D27" s="64">
        <v>1</v>
      </c>
      <c r="E27" s="64" t="s">
        <v>188</v>
      </c>
      <c r="F27" s="294">
        <v>20</v>
      </c>
      <c r="G27" s="65">
        <f t="shared" si="0"/>
        <v>200</v>
      </c>
      <c r="H27" s="142">
        <v>0.5</v>
      </c>
      <c r="I27" s="8">
        <f t="shared" si="1"/>
        <v>100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 t="s">
        <v>192</v>
      </c>
      <c r="C28" s="64">
        <v>1</v>
      </c>
      <c r="D28" s="64">
        <v>1</v>
      </c>
      <c r="E28" s="64" t="s">
        <v>188</v>
      </c>
      <c r="F28" s="294">
        <v>20</v>
      </c>
      <c r="G28" s="65">
        <f t="shared" si="0"/>
        <v>200</v>
      </c>
      <c r="H28" s="142">
        <v>1.2</v>
      </c>
      <c r="I28" s="8">
        <f t="shared" si="1"/>
        <v>240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2" t="s">
        <v>193</v>
      </c>
      <c r="C29" s="64">
        <v>1</v>
      </c>
      <c r="D29" s="64">
        <v>1</v>
      </c>
      <c r="E29" s="64" t="s">
        <v>184</v>
      </c>
      <c r="F29" s="294">
        <v>1.5</v>
      </c>
      <c r="G29" s="65">
        <f t="shared" si="0"/>
        <v>15</v>
      </c>
      <c r="H29" s="142">
        <v>7</v>
      </c>
      <c r="I29" s="8">
        <f t="shared" si="1"/>
        <v>105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 t="s">
        <v>194</v>
      </c>
      <c r="C30" s="64">
        <v>1</v>
      </c>
      <c r="D30" s="64">
        <v>1</v>
      </c>
      <c r="E30" s="64" t="s">
        <v>184</v>
      </c>
      <c r="F30" s="294">
        <v>1.5</v>
      </c>
      <c r="G30" s="65">
        <f t="shared" si="0"/>
        <v>15</v>
      </c>
      <c r="H30" s="142">
        <v>6</v>
      </c>
      <c r="I30" s="8">
        <f t="shared" si="1"/>
        <v>90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0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0">
        <f>E11</f>
        <v>10</v>
      </c>
      <c r="H50" s="39" t="s">
        <v>66</v>
      </c>
      <c r="I50" s="34">
        <f>SUM(I19:I49)</f>
        <v>74611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7461.1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6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237"/>
      <c r="B56" s="238"/>
      <c r="C56" s="239"/>
      <c r="D56" s="240"/>
      <c r="E56" s="239"/>
      <c r="F56" s="240"/>
      <c r="G56" s="239"/>
      <c r="H56" s="240"/>
      <c r="I56" s="27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233" t="s">
        <v>7</v>
      </c>
      <c r="B57" s="234" t="s">
        <v>174</v>
      </c>
      <c r="C57" s="234" t="s">
        <v>125</v>
      </c>
      <c r="D57" s="233" t="s">
        <v>3</v>
      </c>
      <c r="E57" s="235" t="s">
        <v>130</v>
      </c>
      <c r="F57" s="234" t="s">
        <v>29</v>
      </c>
      <c r="G57" s="234" t="s">
        <v>129</v>
      </c>
      <c r="H57" s="236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360</v>
      </c>
      <c r="G58" s="3">
        <v>1</v>
      </c>
      <c r="H58" s="69">
        <f>F58/60*G58*C58+E58/60</f>
        <v>6</v>
      </c>
      <c r="I58" s="8">
        <f t="shared" ref="I58:I82" si="2">IF(H58=0,0,($E$88-$I$50)/$H$85*H58*C58)</f>
        <v>6797.389677619869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97" t="s">
        <v>195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10</v>
      </c>
      <c r="H59" s="69">
        <f t="shared" ref="H59:H82" si="4">F59/60*G59*C59+E59/60</f>
        <v>2.8333333333333335</v>
      </c>
      <c r="I59" s="8">
        <f t="shared" si="2"/>
        <v>3209.8784588760495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97" t="s">
        <v>196</v>
      </c>
      <c r="C60" s="22">
        <v>1</v>
      </c>
      <c r="D60" s="3" t="s">
        <v>11</v>
      </c>
      <c r="E60" s="22">
        <v>30</v>
      </c>
      <c r="F60" s="22">
        <v>20</v>
      </c>
      <c r="G60" s="3">
        <f t="shared" si="3"/>
        <v>10</v>
      </c>
      <c r="H60" s="69">
        <f t="shared" si="4"/>
        <v>3.833333333333333</v>
      </c>
      <c r="I60" s="8">
        <f t="shared" si="2"/>
        <v>4342.7767384793606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97" t="s">
        <v>197</v>
      </c>
      <c r="C61" s="22">
        <v>1</v>
      </c>
      <c r="D61" s="3" t="s">
        <v>11</v>
      </c>
      <c r="E61" s="22">
        <v>30</v>
      </c>
      <c r="F61" s="22">
        <v>20</v>
      </c>
      <c r="G61" s="3">
        <f t="shared" si="3"/>
        <v>10</v>
      </c>
      <c r="H61" s="69">
        <f t="shared" si="4"/>
        <v>3.833333333333333</v>
      </c>
      <c r="I61" s="8">
        <f t="shared" si="2"/>
        <v>4342.7767384793606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97" t="s">
        <v>198</v>
      </c>
      <c r="C62" s="22">
        <v>1</v>
      </c>
      <c r="D62" s="3" t="s">
        <v>11</v>
      </c>
      <c r="E62" s="22"/>
      <c r="F62" s="22">
        <v>70</v>
      </c>
      <c r="G62" s="3">
        <f t="shared" si="3"/>
        <v>10</v>
      </c>
      <c r="H62" s="69">
        <f t="shared" si="4"/>
        <v>11.666666666666668</v>
      </c>
      <c r="I62" s="8">
        <f t="shared" si="2"/>
        <v>13217.146595371969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97" t="s">
        <v>199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10</v>
      </c>
      <c r="H63" s="69">
        <f t="shared" si="4"/>
        <v>7.6666666666666661</v>
      </c>
      <c r="I63" s="8">
        <f t="shared" si="2"/>
        <v>8685.5534769587211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97" t="s">
        <v>200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10</v>
      </c>
      <c r="H64" s="69">
        <f t="shared" si="4"/>
        <v>3.6666666666666665</v>
      </c>
      <c r="I64" s="8">
        <f t="shared" si="2"/>
        <v>4153.9603585454752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97" t="s">
        <v>201</v>
      </c>
      <c r="C65" s="22">
        <v>1</v>
      </c>
      <c r="D65" s="3" t="s">
        <v>11</v>
      </c>
      <c r="E65" s="22"/>
      <c r="F65" s="22">
        <v>25</v>
      </c>
      <c r="G65" s="3">
        <f t="shared" si="3"/>
        <v>10</v>
      </c>
      <c r="H65" s="69">
        <f t="shared" si="4"/>
        <v>4.166666666666667</v>
      </c>
      <c r="I65" s="8">
        <f t="shared" si="2"/>
        <v>4720.4094983471314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97" t="s">
        <v>202</v>
      </c>
      <c r="C66" s="22">
        <v>1</v>
      </c>
      <c r="D66" s="3" t="s">
        <v>11</v>
      </c>
      <c r="E66" s="22"/>
      <c r="F66" s="22">
        <v>50</v>
      </c>
      <c r="G66" s="3">
        <f t="shared" si="3"/>
        <v>10</v>
      </c>
      <c r="H66" s="69">
        <f t="shared" si="4"/>
        <v>8.3333333333333339</v>
      </c>
      <c r="I66" s="8">
        <f t="shared" si="2"/>
        <v>9440.8189966942628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97" t="s">
        <v>203</v>
      </c>
      <c r="C67" s="22">
        <v>1</v>
      </c>
      <c r="D67" s="3" t="s">
        <v>11</v>
      </c>
      <c r="E67" s="22"/>
      <c r="F67" s="22">
        <v>20</v>
      </c>
      <c r="G67" s="3">
        <f t="shared" si="3"/>
        <v>10</v>
      </c>
      <c r="H67" s="69">
        <f t="shared" si="4"/>
        <v>3.333333333333333</v>
      </c>
      <c r="I67" s="8">
        <f t="shared" si="2"/>
        <v>3776.3275986777048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97" t="s">
        <v>204</v>
      </c>
      <c r="C68" s="22">
        <v>1</v>
      </c>
      <c r="D68" s="3" t="s">
        <v>11</v>
      </c>
      <c r="E68" s="22">
        <v>40</v>
      </c>
      <c r="F68" s="22">
        <v>20</v>
      </c>
      <c r="G68" s="3">
        <f t="shared" si="3"/>
        <v>10</v>
      </c>
      <c r="H68" s="69">
        <f t="shared" si="4"/>
        <v>3.9999999999999996</v>
      </c>
      <c r="I68" s="8">
        <f t="shared" si="2"/>
        <v>4531.5931184132451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97" t="s">
        <v>205</v>
      </c>
      <c r="C69" s="22">
        <v>1</v>
      </c>
      <c r="D69" s="3" t="s">
        <v>11</v>
      </c>
      <c r="E69" s="22">
        <v>20</v>
      </c>
      <c r="F69" s="22">
        <v>40</v>
      </c>
      <c r="G69" s="3">
        <f t="shared" si="3"/>
        <v>10</v>
      </c>
      <c r="H69" s="69">
        <f t="shared" si="4"/>
        <v>6.9999999999999991</v>
      </c>
      <c r="I69" s="8">
        <f t="shared" si="2"/>
        <v>7930.2879572231795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10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10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10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10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10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10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10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10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10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10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 t="s">
        <v>168</v>
      </c>
      <c r="C80" s="22"/>
      <c r="D80" s="3" t="s">
        <v>11</v>
      </c>
      <c r="E80" s="22"/>
      <c r="F80" s="145"/>
      <c r="G80" s="3">
        <f t="shared" si="3"/>
        <v>10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100</v>
      </c>
      <c r="G81" s="3">
        <v>1</v>
      </c>
      <c r="H81" s="69">
        <f t="shared" si="4"/>
        <v>1.6666666666666667</v>
      </c>
      <c r="I81" s="8">
        <f t="shared" si="2"/>
        <v>1888.1637993388526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188.81637993388523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77225.899392959051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232" t="s">
        <v>67</v>
      </c>
      <c r="I84" s="43">
        <f>IF(E11=0,0,I83/E11)</f>
        <v>7722.5899392959054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1030</v>
      </c>
      <c r="G85" s="15" t="s">
        <v>133</v>
      </c>
      <c r="H85" s="14">
        <f>SUM(H58:H84)</f>
        <v>68.166666666666671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7">
        <f>1*инф.!D13</f>
        <v>15183.689939295908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7">
        <f>1*инф.!D14</f>
        <v>151836.89939295908</v>
      </c>
      <c r="F88" s="446"/>
      <c r="G88" s="446"/>
      <c r="H88" s="446"/>
      <c r="I88" s="44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47"/>
      <c r="C89" s="447"/>
      <c r="D89" s="447"/>
      <c r="E89" s="447"/>
      <c r="F89" s="447"/>
      <c r="G89" s="447"/>
      <c r="H89" s="447"/>
      <c r="I89" s="4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40"/>
      <c r="B90" s="440"/>
      <c r="C90" s="440"/>
      <c r="D90" s="440"/>
      <c r="E90" s="440"/>
      <c r="F90" s="440"/>
      <c r="G90" s="440"/>
      <c r="H90" s="440"/>
      <c r="I90" s="4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40"/>
      <c r="B91" s="440"/>
      <c r="C91" s="440"/>
      <c r="D91" s="440"/>
      <c r="E91" s="440"/>
      <c r="F91" s="440"/>
      <c r="G91" s="440"/>
      <c r="H91" s="440"/>
      <c r="I91" s="4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90"/>
      <c r="C96" s="1"/>
      <c r="D96" s="1"/>
      <c r="E96" s="1"/>
      <c r="F96" s="1"/>
      <c r="G96" s="1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96"/>
      <c r="F106" s="1"/>
      <c r="G106" s="1"/>
      <c r="H106" s="198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96"/>
      <c r="F107" s="1"/>
      <c r="G107" s="1"/>
      <c r="H107" s="199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"/>
      <c r="I108" s="19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"/>
      <c r="I109" s="19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I111" s="23"/>
    </row>
    <row r="112" spans="1:21">
      <c r="I112" s="23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</sheetData>
  <sheetProtection password="CF42" sheet="1" objects="1" scenarios="1"/>
  <mergeCells count="14">
    <mergeCell ref="A53:B54"/>
    <mergeCell ref="A3:C3"/>
    <mergeCell ref="A90:I90"/>
    <mergeCell ref="A91:I91"/>
    <mergeCell ref="E3:F3"/>
    <mergeCell ref="A5:I5"/>
    <mergeCell ref="C7:I7"/>
    <mergeCell ref="F88:I88"/>
    <mergeCell ref="B89:I89"/>
    <mergeCell ref="C50:E50"/>
    <mergeCell ref="F9:F10"/>
    <mergeCell ref="C13:C15"/>
    <mergeCell ref="B17:C17"/>
    <mergeCell ref="B52:I52"/>
  </mergeCells>
  <phoneticPr fontId="0" type="noConversion"/>
  <conditionalFormatting sqref="F88:I88 B89:I91 A90:A91">
    <cfRule type="cellIs" dxfId="68" priority="10" operator="greaterThan">
      <formula>0</formula>
    </cfRule>
  </conditionalFormatting>
  <conditionalFormatting sqref="F88:I88 B89:I91 A90:A91">
    <cfRule type="cellIs" dxfId="67" priority="9" operator="greaterThan">
      <formula>0</formula>
    </cfRule>
  </conditionalFormatting>
  <conditionalFormatting sqref="F88:I88 B89:I91 A90:A91">
    <cfRule type="cellIs" dxfId="66" priority="8" operator="greaterThan">
      <formula>0</formula>
    </cfRule>
  </conditionalFormatting>
  <conditionalFormatting sqref="F88:I88 B89:I91 A90:A91">
    <cfRule type="cellIs" dxfId="65" priority="6" operator="greaterThan">
      <formula>0</formula>
    </cfRule>
  </conditionalFormatting>
  <conditionalFormatting sqref="I9:I10 C7:I7 E11:E12">
    <cfRule type="cellIs" dxfId="64" priority="5" operator="equal">
      <formula>0</formula>
    </cfRule>
  </conditionalFormatting>
  <conditionalFormatting sqref="I9:I10 C7:I7 E11:E12">
    <cfRule type="cellIs" dxfId="63" priority="4" operator="equal">
      <formula>0</formula>
    </cfRule>
  </conditionalFormatting>
  <printOptions horizontalCentered="1"/>
  <pageMargins left="0.47244094488188981" right="0.70866141732283472" top="0.51181102362204722" bottom="0.43307086614173229" header="0.31496062992125984" footer="0.31496062992125984"/>
  <pageSetup paperSize="9" scale="5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121"/>
  <sheetViews>
    <sheetView showZeros="0" topLeftCell="A35" zoomScale="75" zoomScaleNormal="75" workbookViewId="0">
      <selection activeCell="F82" sqref="F8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9" style="4" customWidth="1"/>
    <col min="9" max="9" width="20" style="4" bestFit="1" customWidth="1"/>
    <col min="10" max="16384" width="9" style="4"/>
  </cols>
  <sheetData>
    <row r="1" spans="1:21" ht="20.25" customHeight="1">
      <c r="A1" s="287">
        <f>инф.!C18/1000000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инф.!C20/1000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 t="s">
        <v>206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>
        <v>1700</v>
      </c>
      <c r="F9" s="449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>
        <v>2000</v>
      </c>
      <c r="F10" s="450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.9000000000000004" customHeight="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4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91" t="s">
        <v>179</v>
      </c>
      <c r="C19" s="64">
        <v>1</v>
      </c>
      <c r="D19" s="64">
        <v>1</v>
      </c>
      <c r="E19" s="64" t="s">
        <v>180</v>
      </c>
      <c r="F19" s="292">
        <v>1.6</v>
      </c>
      <c r="G19" s="65">
        <f>$E$11*F19*C19</f>
        <v>1.6</v>
      </c>
      <c r="H19" s="142">
        <v>400</v>
      </c>
      <c r="I19" s="8">
        <f>H19*G19*D19</f>
        <v>640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>
      <c r="A20" s="141">
        <v>2</v>
      </c>
      <c r="B20" s="293" t="s">
        <v>181</v>
      </c>
      <c r="C20" s="64">
        <v>1</v>
      </c>
      <c r="D20" s="64">
        <v>1</v>
      </c>
      <c r="E20" s="64" t="s">
        <v>180</v>
      </c>
      <c r="F20" s="294">
        <v>4</v>
      </c>
      <c r="G20" s="65">
        <f t="shared" ref="G20:G48" si="0">$E$11*F20*C20</f>
        <v>4</v>
      </c>
      <c r="H20" s="142">
        <v>1300</v>
      </c>
      <c r="I20" s="8">
        <f t="shared" ref="I20:I48" si="1">H20*G20*D20</f>
        <v>5200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91" t="s">
        <v>182</v>
      </c>
      <c r="C21" s="64">
        <v>1</v>
      </c>
      <c r="D21" s="64">
        <v>1</v>
      </c>
      <c r="E21" s="64" t="s">
        <v>180</v>
      </c>
      <c r="F21" s="294">
        <v>4</v>
      </c>
      <c r="G21" s="65">
        <f t="shared" si="0"/>
        <v>4</v>
      </c>
      <c r="H21" s="142">
        <v>600</v>
      </c>
      <c r="I21" s="8">
        <f t="shared" si="1"/>
        <v>2400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 t="s">
        <v>183</v>
      </c>
      <c r="C22" s="64">
        <v>1</v>
      </c>
      <c r="D22" s="64">
        <v>1</v>
      </c>
      <c r="E22" s="64" t="s">
        <v>184</v>
      </c>
      <c r="F22" s="294">
        <v>1.5</v>
      </c>
      <c r="G22" s="65">
        <f t="shared" si="0"/>
        <v>1.5</v>
      </c>
      <c r="H22" s="142">
        <v>130</v>
      </c>
      <c r="I22" s="8">
        <f t="shared" si="1"/>
        <v>195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95" t="s">
        <v>185</v>
      </c>
      <c r="C23" s="64">
        <v>1</v>
      </c>
      <c r="D23" s="64">
        <v>1</v>
      </c>
      <c r="E23" s="64" t="s">
        <v>186</v>
      </c>
      <c r="F23" s="296">
        <v>0.3</v>
      </c>
      <c r="G23" s="65">
        <f t="shared" si="0"/>
        <v>0.3</v>
      </c>
      <c r="H23" s="142">
        <v>362</v>
      </c>
      <c r="I23" s="8">
        <f t="shared" si="1"/>
        <v>108.6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 t="s">
        <v>207</v>
      </c>
      <c r="C24" s="64">
        <v>1</v>
      </c>
      <c r="D24" s="64">
        <v>1</v>
      </c>
      <c r="E24" s="64" t="s">
        <v>188</v>
      </c>
      <c r="F24" s="294">
        <v>250</v>
      </c>
      <c r="G24" s="65">
        <f t="shared" si="0"/>
        <v>250</v>
      </c>
      <c r="H24" s="142">
        <v>48</v>
      </c>
      <c r="I24" s="8">
        <f t="shared" si="1"/>
        <v>12000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 t="s">
        <v>189</v>
      </c>
      <c r="C25" s="64">
        <v>1</v>
      </c>
      <c r="D25" s="64">
        <v>1</v>
      </c>
      <c r="E25" s="64" t="s">
        <v>188</v>
      </c>
      <c r="F25" s="294">
        <v>1</v>
      </c>
      <c r="G25" s="65">
        <f t="shared" si="0"/>
        <v>1</v>
      </c>
      <c r="H25" s="142">
        <v>1400</v>
      </c>
      <c r="I25" s="8">
        <f t="shared" si="1"/>
        <v>1400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 t="s">
        <v>190</v>
      </c>
      <c r="C26" s="64">
        <v>1</v>
      </c>
      <c r="D26" s="64">
        <v>1</v>
      </c>
      <c r="E26" s="64" t="s">
        <v>184</v>
      </c>
      <c r="F26" s="294">
        <v>5</v>
      </c>
      <c r="G26" s="65">
        <f t="shared" si="0"/>
        <v>5</v>
      </c>
      <c r="H26" s="142">
        <v>30</v>
      </c>
      <c r="I26" s="8">
        <f t="shared" si="1"/>
        <v>150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 t="s">
        <v>191</v>
      </c>
      <c r="C27" s="64">
        <v>1</v>
      </c>
      <c r="D27" s="64">
        <v>1</v>
      </c>
      <c r="E27" s="64" t="s">
        <v>188</v>
      </c>
      <c r="F27" s="294">
        <v>20</v>
      </c>
      <c r="G27" s="65">
        <f t="shared" si="0"/>
        <v>20</v>
      </c>
      <c r="H27" s="142">
        <v>0.5</v>
      </c>
      <c r="I27" s="8">
        <f t="shared" si="1"/>
        <v>10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 t="s">
        <v>192</v>
      </c>
      <c r="C28" s="64">
        <v>1</v>
      </c>
      <c r="D28" s="64">
        <v>1</v>
      </c>
      <c r="E28" s="64" t="s">
        <v>188</v>
      </c>
      <c r="F28" s="294">
        <v>20</v>
      </c>
      <c r="G28" s="65">
        <f t="shared" si="0"/>
        <v>20</v>
      </c>
      <c r="H28" s="142">
        <v>1.2</v>
      </c>
      <c r="I28" s="8">
        <f t="shared" si="1"/>
        <v>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98" t="s">
        <v>208</v>
      </c>
      <c r="C29" s="64">
        <v>1</v>
      </c>
      <c r="D29" s="64">
        <v>1</v>
      </c>
      <c r="E29" s="64" t="s">
        <v>180</v>
      </c>
      <c r="F29" s="294">
        <v>3</v>
      </c>
      <c r="G29" s="65">
        <f t="shared" si="0"/>
        <v>3</v>
      </c>
      <c r="H29" s="142">
        <v>1300</v>
      </c>
      <c r="I29" s="8">
        <f t="shared" si="1"/>
        <v>3900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2" t="s">
        <v>193</v>
      </c>
      <c r="C30" s="64">
        <v>1</v>
      </c>
      <c r="D30" s="64">
        <v>1</v>
      </c>
      <c r="E30" s="64" t="s">
        <v>184</v>
      </c>
      <c r="F30" s="294">
        <v>4</v>
      </c>
      <c r="G30" s="65">
        <f t="shared" si="0"/>
        <v>4</v>
      </c>
      <c r="H30" s="142">
        <v>7</v>
      </c>
      <c r="I30" s="8">
        <f t="shared" si="1"/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 t="s">
        <v>194</v>
      </c>
      <c r="C31" s="64">
        <v>1</v>
      </c>
      <c r="D31" s="64">
        <v>1</v>
      </c>
      <c r="E31" s="64" t="s">
        <v>184</v>
      </c>
      <c r="F31" s="294">
        <v>4</v>
      </c>
      <c r="G31" s="65">
        <f t="shared" si="0"/>
        <v>4</v>
      </c>
      <c r="H31" s="142">
        <v>6</v>
      </c>
      <c r="I31" s="8">
        <f t="shared" si="1"/>
        <v>24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</v>
      </c>
      <c r="H50" s="39" t="s">
        <v>66</v>
      </c>
      <c r="I50" s="34">
        <f>SUM(I19:I49)</f>
        <v>26079.599999999999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26079.599999999999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>
        <v>1</v>
      </c>
      <c r="D58" s="3" t="s">
        <v>11</v>
      </c>
      <c r="E58" s="3">
        <v>0</v>
      </c>
      <c r="F58" s="145">
        <v>120</v>
      </c>
      <c r="G58" s="3">
        <v>1</v>
      </c>
      <c r="H58" s="69">
        <f>F58/60*G58*C58+E58/60</f>
        <v>2</v>
      </c>
      <c r="I58" s="8">
        <f t="shared" ref="I58:I82" si="2">IF(H58=0,0,($E$88-$I$50)/$H$85*H58*C58)</f>
        <v>2441.015870789422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97" t="s">
        <v>195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</v>
      </c>
      <c r="H59" s="69">
        <f t="shared" ref="H59:H82" si="4">F59/60*G59*C59+E59/60</f>
        <v>0.58333333333333326</v>
      </c>
      <c r="I59" s="8">
        <f t="shared" si="2"/>
        <v>711.96296231358133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97" t="s">
        <v>196</v>
      </c>
      <c r="C60" s="22">
        <v>1</v>
      </c>
      <c r="D60" s="3" t="s">
        <v>11</v>
      </c>
      <c r="E60" s="22">
        <v>30</v>
      </c>
      <c r="F60" s="22">
        <v>25</v>
      </c>
      <c r="G60" s="3">
        <f t="shared" si="3"/>
        <v>1</v>
      </c>
      <c r="H60" s="69">
        <f t="shared" si="4"/>
        <v>0.91666666666666674</v>
      </c>
      <c r="I60" s="8">
        <f t="shared" si="2"/>
        <v>1118.7989407784851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97" t="s">
        <v>197</v>
      </c>
      <c r="C61" s="22">
        <v>1</v>
      </c>
      <c r="D61" s="3" t="s">
        <v>11</v>
      </c>
      <c r="E61" s="22">
        <v>30</v>
      </c>
      <c r="F61" s="22">
        <v>15</v>
      </c>
      <c r="G61" s="3">
        <f t="shared" si="3"/>
        <v>1</v>
      </c>
      <c r="H61" s="69">
        <f t="shared" si="4"/>
        <v>0.75</v>
      </c>
      <c r="I61" s="8">
        <f t="shared" si="2"/>
        <v>915.3809515460332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97" t="s">
        <v>198</v>
      </c>
      <c r="C62" s="22">
        <v>1</v>
      </c>
      <c r="D62" s="3" t="s">
        <v>11</v>
      </c>
      <c r="E62" s="22"/>
      <c r="F62" s="22">
        <v>180</v>
      </c>
      <c r="G62" s="3">
        <f t="shared" si="3"/>
        <v>1</v>
      </c>
      <c r="H62" s="69">
        <f t="shared" si="4"/>
        <v>3</v>
      </c>
      <c r="I62" s="8">
        <f t="shared" si="2"/>
        <v>3661.5238061841328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97" t="s">
        <v>199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</v>
      </c>
      <c r="H63" s="69">
        <f t="shared" si="4"/>
        <v>1.6666666666666665</v>
      </c>
      <c r="I63" s="8">
        <f t="shared" si="2"/>
        <v>2034.1798923245183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97" t="s">
        <v>200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</v>
      </c>
      <c r="H64" s="69">
        <f t="shared" si="4"/>
        <v>0.66666666666666663</v>
      </c>
      <c r="I64" s="8">
        <f t="shared" si="2"/>
        <v>813.67195692980727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97" t="s">
        <v>201</v>
      </c>
      <c r="C65" s="22">
        <v>1</v>
      </c>
      <c r="D65" s="3" t="s">
        <v>11</v>
      </c>
      <c r="E65" s="22"/>
      <c r="F65" s="22">
        <v>30</v>
      </c>
      <c r="G65" s="3">
        <f t="shared" si="3"/>
        <v>1</v>
      </c>
      <c r="H65" s="69">
        <f t="shared" si="4"/>
        <v>0.5</v>
      </c>
      <c r="I65" s="8">
        <f t="shared" si="2"/>
        <v>610.25396769735551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97" t="s">
        <v>202</v>
      </c>
      <c r="C66" s="22">
        <v>1</v>
      </c>
      <c r="D66" s="3" t="s">
        <v>11</v>
      </c>
      <c r="E66" s="22"/>
      <c r="F66" s="22">
        <v>60</v>
      </c>
      <c r="G66" s="3">
        <f t="shared" si="3"/>
        <v>1</v>
      </c>
      <c r="H66" s="69">
        <f t="shared" si="4"/>
        <v>1</v>
      </c>
      <c r="I66" s="8">
        <f t="shared" si="2"/>
        <v>1220.507935394711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97" t="s">
        <v>203</v>
      </c>
      <c r="C67" s="22">
        <v>1</v>
      </c>
      <c r="D67" s="3" t="s">
        <v>11</v>
      </c>
      <c r="E67" s="22"/>
      <c r="F67" s="22">
        <v>20</v>
      </c>
      <c r="G67" s="3">
        <f t="shared" si="3"/>
        <v>1</v>
      </c>
      <c r="H67" s="69">
        <f t="shared" si="4"/>
        <v>0.33333333333333331</v>
      </c>
      <c r="I67" s="8">
        <f t="shared" si="2"/>
        <v>406.83597846490363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97" t="s">
        <v>204</v>
      </c>
      <c r="C68" s="22">
        <v>1</v>
      </c>
      <c r="D68" s="3" t="s">
        <v>11</v>
      </c>
      <c r="E68" s="22">
        <v>40</v>
      </c>
      <c r="F68" s="22">
        <v>20</v>
      </c>
      <c r="G68" s="3">
        <f t="shared" si="3"/>
        <v>1</v>
      </c>
      <c r="H68" s="69">
        <f t="shared" si="4"/>
        <v>1</v>
      </c>
      <c r="I68" s="8">
        <f t="shared" si="2"/>
        <v>1220.507935394711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97" t="s">
        <v>205</v>
      </c>
      <c r="C69" s="22">
        <v>1</v>
      </c>
      <c r="D69" s="3" t="s">
        <v>11</v>
      </c>
      <c r="E69" s="22">
        <v>20</v>
      </c>
      <c r="F69" s="22">
        <v>40</v>
      </c>
      <c r="G69" s="3">
        <f t="shared" si="3"/>
        <v>1</v>
      </c>
      <c r="H69" s="69">
        <f t="shared" si="4"/>
        <v>1</v>
      </c>
      <c r="I69" s="8">
        <f t="shared" si="2"/>
        <v>1220.507935394711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20</v>
      </c>
      <c r="G81" s="3">
        <v>1</v>
      </c>
      <c r="H81" s="69">
        <f t="shared" si="4"/>
        <v>0.33333333333333331</v>
      </c>
      <c r="I81" s="8">
        <f t="shared" si="2"/>
        <v>406.83597846490363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203.41798923245182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16985.402100909727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16985.402100909727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835</v>
      </c>
      <c r="G85" s="15" t="s">
        <v>133</v>
      </c>
      <c r="H85" s="14">
        <f>SUM(H58:H84)</f>
        <v>13.916666666666666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1*инф.!D27</f>
        <v>43065.002100909725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1*инф.!D28</f>
        <v>43065.002100909725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62" priority="8" operator="greaterThan">
      <formula>0</formula>
    </cfRule>
  </conditionalFormatting>
  <conditionalFormatting sqref="I9:I10 C7:I7 E11:E12">
    <cfRule type="cellIs" dxfId="61" priority="2" operator="equal">
      <formula>0</formula>
    </cfRule>
  </conditionalFormatting>
  <conditionalFormatting sqref="I9:I10 C7:I7 E11:E12">
    <cfRule type="cellIs" dxfId="60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U121"/>
  <sheetViews>
    <sheetView showZeros="0" topLeftCell="A53" zoomScale="70" zoomScaleNormal="70" workbookViewId="0">
      <selection activeCell="L78" sqref="L78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инф.!C32/1000000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инф.!C34/1000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7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12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 t="s">
        <v>210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>
        <v>670</v>
      </c>
      <c r="F9" s="449"/>
      <c r="G9" s="1"/>
      <c r="H9" s="33" t="s">
        <v>37</v>
      </c>
      <c r="I9" s="20">
        <v>0.85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>
        <v>570</v>
      </c>
      <c r="F10" s="450"/>
      <c r="G10" s="1"/>
      <c r="H10" s="31" t="s">
        <v>127</v>
      </c>
      <c r="I10" s="20">
        <v>0.03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14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291" t="s">
        <v>179</v>
      </c>
      <c r="C19" s="64">
        <v>1</v>
      </c>
      <c r="D19" s="64">
        <v>1</v>
      </c>
      <c r="E19" s="64" t="s">
        <v>180</v>
      </c>
      <c r="F19" s="292">
        <v>0.8</v>
      </c>
      <c r="G19" s="65">
        <f>$E$11*F19*C19</f>
        <v>11.200000000000001</v>
      </c>
      <c r="H19" s="142">
        <v>400</v>
      </c>
      <c r="I19" s="8">
        <f>H19*G19*D19</f>
        <v>4480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98" t="s">
        <v>208</v>
      </c>
      <c r="C20" s="64">
        <v>1</v>
      </c>
      <c r="D20" s="64">
        <v>1</v>
      </c>
      <c r="E20" s="64" t="s">
        <v>180</v>
      </c>
      <c r="F20" s="294">
        <v>0.43</v>
      </c>
      <c r="G20" s="65">
        <f t="shared" ref="G20:G48" si="0">$E$11*F20*C20</f>
        <v>6.02</v>
      </c>
      <c r="H20" s="142">
        <v>1300</v>
      </c>
      <c r="I20" s="8">
        <f t="shared" ref="I20:I48" si="1">H20*G20*D20</f>
        <v>7825.9999999999991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91" t="s">
        <v>182</v>
      </c>
      <c r="C21" s="64">
        <v>1</v>
      </c>
      <c r="D21" s="64">
        <v>1</v>
      </c>
      <c r="E21" s="64" t="s">
        <v>180</v>
      </c>
      <c r="F21" s="294">
        <v>0.43</v>
      </c>
      <c r="G21" s="65">
        <f t="shared" si="0"/>
        <v>6.02</v>
      </c>
      <c r="H21" s="142">
        <v>600</v>
      </c>
      <c r="I21" s="8">
        <f t="shared" si="1"/>
        <v>3611.9999999999995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 t="s">
        <v>183</v>
      </c>
      <c r="C22" s="64">
        <v>1</v>
      </c>
      <c r="D22" s="64">
        <v>1</v>
      </c>
      <c r="E22" s="64" t="s">
        <v>184</v>
      </c>
      <c r="F22" s="294">
        <v>0.7</v>
      </c>
      <c r="G22" s="65">
        <f t="shared" si="0"/>
        <v>9.7999999999999989</v>
      </c>
      <c r="H22" s="142">
        <v>130</v>
      </c>
      <c r="I22" s="8">
        <f t="shared" si="1"/>
        <v>1273.9999999999998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95" t="s">
        <v>185</v>
      </c>
      <c r="C23" s="64">
        <v>1</v>
      </c>
      <c r="D23" s="64">
        <v>1</v>
      </c>
      <c r="E23" s="64" t="s">
        <v>186</v>
      </c>
      <c r="F23" s="296">
        <v>0.3</v>
      </c>
      <c r="G23" s="65">
        <f t="shared" si="0"/>
        <v>4.2</v>
      </c>
      <c r="H23" s="142">
        <v>362</v>
      </c>
      <c r="I23" s="8">
        <f t="shared" si="1"/>
        <v>1520.4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 t="s">
        <v>209</v>
      </c>
      <c r="C24" s="64">
        <v>1</v>
      </c>
      <c r="D24" s="64">
        <v>1</v>
      </c>
      <c r="E24" s="64" t="s">
        <v>188</v>
      </c>
      <c r="F24" s="294">
        <v>21</v>
      </c>
      <c r="G24" s="65">
        <f t="shared" si="0"/>
        <v>294</v>
      </c>
      <c r="H24" s="142">
        <v>40</v>
      </c>
      <c r="I24" s="8">
        <f t="shared" si="1"/>
        <v>11760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 t="s">
        <v>189</v>
      </c>
      <c r="C25" s="64">
        <v>1</v>
      </c>
      <c r="D25" s="64">
        <v>1</v>
      </c>
      <c r="E25" s="64" t="s">
        <v>188</v>
      </c>
      <c r="F25" s="294">
        <v>7.0000000000000007E-2</v>
      </c>
      <c r="G25" s="65">
        <f t="shared" si="0"/>
        <v>0.98000000000000009</v>
      </c>
      <c r="H25" s="142">
        <v>1400</v>
      </c>
      <c r="I25" s="8">
        <f t="shared" si="1"/>
        <v>1372.0000000000002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 t="s">
        <v>190</v>
      </c>
      <c r="C26" s="64">
        <v>1</v>
      </c>
      <c r="D26" s="64">
        <v>1</v>
      </c>
      <c r="E26" s="64" t="s">
        <v>184</v>
      </c>
      <c r="F26" s="294">
        <v>1</v>
      </c>
      <c r="G26" s="65">
        <f t="shared" si="0"/>
        <v>14</v>
      </c>
      <c r="H26" s="142">
        <v>30</v>
      </c>
      <c r="I26" s="8">
        <f t="shared" si="1"/>
        <v>420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 t="s">
        <v>191</v>
      </c>
      <c r="C27" s="64">
        <v>1</v>
      </c>
      <c r="D27" s="64">
        <v>1</v>
      </c>
      <c r="E27" s="64" t="s">
        <v>188</v>
      </c>
      <c r="F27" s="294">
        <v>15</v>
      </c>
      <c r="G27" s="65">
        <f t="shared" si="0"/>
        <v>210</v>
      </c>
      <c r="H27" s="142">
        <v>0.5</v>
      </c>
      <c r="I27" s="8">
        <f t="shared" si="1"/>
        <v>105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 t="s">
        <v>192</v>
      </c>
      <c r="C28" s="64">
        <v>1</v>
      </c>
      <c r="D28" s="64">
        <v>1</v>
      </c>
      <c r="E28" s="64" t="s">
        <v>188</v>
      </c>
      <c r="F28" s="294">
        <v>15</v>
      </c>
      <c r="G28" s="65">
        <f t="shared" si="0"/>
        <v>210</v>
      </c>
      <c r="H28" s="142">
        <v>1.2</v>
      </c>
      <c r="I28" s="8">
        <f t="shared" si="1"/>
        <v>252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2" t="s">
        <v>193</v>
      </c>
      <c r="C29" s="64">
        <v>1</v>
      </c>
      <c r="D29" s="64">
        <v>1</v>
      </c>
      <c r="E29" s="64" t="s">
        <v>184</v>
      </c>
      <c r="F29" s="294">
        <v>1</v>
      </c>
      <c r="G29" s="65">
        <f t="shared" si="0"/>
        <v>14</v>
      </c>
      <c r="H29" s="142">
        <v>7</v>
      </c>
      <c r="I29" s="8">
        <f t="shared" si="1"/>
        <v>98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 t="s">
        <v>194</v>
      </c>
      <c r="C30" s="64">
        <v>1</v>
      </c>
      <c r="D30" s="64">
        <v>1</v>
      </c>
      <c r="E30" s="64" t="s">
        <v>184</v>
      </c>
      <c r="F30" s="294">
        <v>1</v>
      </c>
      <c r="G30" s="65">
        <f t="shared" si="0"/>
        <v>14</v>
      </c>
      <c r="H30" s="142">
        <v>6</v>
      </c>
      <c r="I30" s="8">
        <f t="shared" si="1"/>
        <v>84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14</v>
      </c>
      <c r="H50" s="39" t="s">
        <v>66</v>
      </c>
      <c r="I50" s="34">
        <f>SUM(I19:I49)</f>
        <v>32803.4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2343.1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360</v>
      </c>
      <c r="G58" s="3">
        <v>1</v>
      </c>
      <c r="H58" s="69">
        <f>F58/60*G58*C58+E58/60</f>
        <v>6</v>
      </c>
      <c r="I58" s="8">
        <f t="shared" ref="I58:I82" si="2">IF(H58=0,0,($E$88-$I$50)/$H$85*H58*C58)</f>
        <v>6370.0897078703783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97" t="s">
        <v>195</v>
      </c>
      <c r="C59" s="22">
        <v>1</v>
      </c>
      <c r="D59" s="3" t="s">
        <v>11</v>
      </c>
      <c r="E59" s="22">
        <v>20</v>
      </c>
      <c r="F59" s="22">
        <v>15</v>
      </c>
      <c r="G59" s="3">
        <f t="shared" ref="G59:G80" si="3">$E$11</f>
        <v>14</v>
      </c>
      <c r="H59" s="69">
        <f t="shared" ref="H59:H82" si="4">F59/60*G59*C59+E59/60</f>
        <v>3.8333333333333335</v>
      </c>
      <c r="I59" s="8">
        <f t="shared" si="2"/>
        <v>4069.779535583853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97" t="s">
        <v>196</v>
      </c>
      <c r="C60" s="22">
        <v>1</v>
      </c>
      <c r="D60" s="3" t="s">
        <v>11</v>
      </c>
      <c r="E60" s="22">
        <v>20</v>
      </c>
      <c r="F60" s="22">
        <v>15</v>
      </c>
      <c r="G60" s="3">
        <f t="shared" si="3"/>
        <v>14</v>
      </c>
      <c r="H60" s="69">
        <f t="shared" si="4"/>
        <v>3.8333333333333335</v>
      </c>
      <c r="I60" s="8">
        <f t="shared" si="2"/>
        <v>4069.779535583853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97" t="s">
        <v>197</v>
      </c>
      <c r="C61" s="22">
        <v>1</v>
      </c>
      <c r="D61" s="3" t="s">
        <v>11</v>
      </c>
      <c r="E61" s="22">
        <v>20</v>
      </c>
      <c r="F61" s="22">
        <v>15</v>
      </c>
      <c r="G61" s="3">
        <f t="shared" si="3"/>
        <v>14</v>
      </c>
      <c r="H61" s="69">
        <f t="shared" si="4"/>
        <v>3.8333333333333335</v>
      </c>
      <c r="I61" s="8">
        <f t="shared" si="2"/>
        <v>4069.779535583853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97" t="s">
        <v>198</v>
      </c>
      <c r="C62" s="22">
        <v>1</v>
      </c>
      <c r="D62" s="3" t="s">
        <v>11</v>
      </c>
      <c r="E62" s="22"/>
      <c r="F62" s="22">
        <v>40</v>
      </c>
      <c r="G62" s="3">
        <f t="shared" si="3"/>
        <v>14</v>
      </c>
      <c r="H62" s="69">
        <f t="shared" si="4"/>
        <v>9.3333333333333321</v>
      </c>
      <c r="I62" s="8">
        <f t="shared" si="2"/>
        <v>9909.0284344650318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97" t="s">
        <v>199</v>
      </c>
      <c r="C63" s="22">
        <v>1</v>
      </c>
      <c r="D63" s="3" t="s">
        <v>11</v>
      </c>
      <c r="E63" s="22">
        <v>60</v>
      </c>
      <c r="F63" s="22">
        <v>40</v>
      </c>
      <c r="G63" s="3">
        <f t="shared" si="3"/>
        <v>14</v>
      </c>
      <c r="H63" s="69">
        <f t="shared" si="4"/>
        <v>10.333333333333332</v>
      </c>
      <c r="I63" s="8">
        <f t="shared" si="2"/>
        <v>10970.710052443428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97" t="s">
        <v>200</v>
      </c>
      <c r="C64" s="22">
        <v>1</v>
      </c>
      <c r="D64" s="3" t="s">
        <v>11</v>
      </c>
      <c r="E64" s="22">
        <v>20</v>
      </c>
      <c r="F64" s="22">
        <v>20</v>
      </c>
      <c r="G64" s="3">
        <f t="shared" si="3"/>
        <v>14</v>
      </c>
      <c r="H64" s="69">
        <f t="shared" si="4"/>
        <v>4.9999999999999991</v>
      </c>
      <c r="I64" s="8">
        <f t="shared" si="2"/>
        <v>5308.408089891981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97" t="s">
        <v>201</v>
      </c>
      <c r="C65" s="22">
        <v>1</v>
      </c>
      <c r="D65" s="3" t="s">
        <v>11</v>
      </c>
      <c r="E65" s="22"/>
      <c r="F65" s="22">
        <v>20</v>
      </c>
      <c r="G65" s="3">
        <f t="shared" si="3"/>
        <v>14</v>
      </c>
      <c r="H65" s="69">
        <f t="shared" si="4"/>
        <v>4.6666666666666661</v>
      </c>
      <c r="I65" s="8">
        <f t="shared" si="2"/>
        <v>4954.5142172325159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97" t="s">
        <v>202</v>
      </c>
      <c r="C66" s="22">
        <v>1</v>
      </c>
      <c r="D66" s="3" t="s">
        <v>11</v>
      </c>
      <c r="E66" s="22"/>
      <c r="F66" s="22">
        <v>30</v>
      </c>
      <c r="G66" s="3">
        <f t="shared" si="3"/>
        <v>14</v>
      </c>
      <c r="H66" s="69">
        <f t="shared" si="4"/>
        <v>7</v>
      </c>
      <c r="I66" s="8">
        <f t="shared" si="2"/>
        <v>7431.7713258487747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97" t="s">
        <v>203</v>
      </c>
      <c r="C67" s="22">
        <v>1</v>
      </c>
      <c r="D67" s="3" t="s">
        <v>11</v>
      </c>
      <c r="E67" s="22"/>
      <c r="F67" s="22">
        <v>20</v>
      </c>
      <c r="G67" s="3">
        <f t="shared" si="3"/>
        <v>14</v>
      </c>
      <c r="H67" s="69">
        <f t="shared" si="4"/>
        <v>4.6666666666666661</v>
      </c>
      <c r="I67" s="8">
        <f t="shared" si="2"/>
        <v>4954.5142172325159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97" t="s">
        <v>204</v>
      </c>
      <c r="C68" s="22">
        <v>1</v>
      </c>
      <c r="D68" s="3" t="s">
        <v>11</v>
      </c>
      <c r="E68" s="22">
        <v>40</v>
      </c>
      <c r="F68" s="22">
        <v>15</v>
      </c>
      <c r="G68" s="3">
        <f t="shared" si="3"/>
        <v>14</v>
      </c>
      <c r="H68" s="69">
        <f t="shared" si="4"/>
        <v>4.166666666666667</v>
      </c>
      <c r="I68" s="8">
        <f t="shared" si="2"/>
        <v>4423.6734082433186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97" t="s">
        <v>205</v>
      </c>
      <c r="C69" s="22">
        <v>1</v>
      </c>
      <c r="D69" s="3" t="s">
        <v>11</v>
      </c>
      <c r="E69" s="22">
        <v>20</v>
      </c>
      <c r="F69" s="22">
        <v>30</v>
      </c>
      <c r="G69" s="3">
        <f t="shared" si="3"/>
        <v>14</v>
      </c>
      <c r="H69" s="69">
        <f t="shared" si="4"/>
        <v>7.333333333333333</v>
      </c>
      <c r="I69" s="8">
        <f t="shared" si="2"/>
        <v>7785.6651985082399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14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14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14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14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14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14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14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14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14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14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14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60</v>
      </c>
      <c r="G81" s="3">
        <v>1</v>
      </c>
      <c r="H81" s="69">
        <f t="shared" si="4"/>
        <v>1</v>
      </c>
      <c r="I81" s="8">
        <f t="shared" si="2"/>
        <v>1061.6816179783964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176.94693632973272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75556.341812795887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5396.8815580568489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890</v>
      </c>
      <c r="G85" s="15" t="s">
        <v>133</v>
      </c>
      <c r="H85" s="14">
        <f>SUM(H58:H84)</f>
        <v>71.166666666666657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1*инф.!D41</f>
        <v>7739.9815580568475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1*инф.!D42</f>
        <v>108359.74181279587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9" priority="8" operator="greaterThan">
      <formula>0</formula>
    </cfRule>
  </conditionalFormatting>
  <conditionalFormatting sqref="I9:I10 C7:I7 E11:E12">
    <cfRule type="cellIs" dxfId="58" priority="2" operator="equal">
      <formula>0</formula>
    </cfRule>
  </conditionalFormatting>
  <conditionalFormatting sqref="I9:I10 C7:I7 E11:E12">
    <cfRule type="cellIs" dxfId="57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U121"/>
  <sheetViews>
    <sheetView showZeros="0" topLeftCell="A34" zoomScale="70" zoomScaleNormal="70" workbookViewId="0">
      <selection activeCell="C59" sqref="C59:C62"/>
    </sheetView>
  </sheetViews>
  <sheetFormatPr defaultColWidth="9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9" style="4"/>
  </cols>
  <sheetData>
    <row r="1" spans="1:21" ht="20.25" customHeight="1">
      <c r="A1" s="287">
        <f>инф.!C46/1000000</f>
        <v>2.5099999999999998</v>
      </c>
      <c r="C1" s="283"/>
      <c r="D1" s="283"/>
      <c r="E1" s="283"/>
      <c r="F1" s="283"/>
      <c r="H1" s="25" t="s">
        <v>0</v>
      </c>
    </row>
    <row r="2" spans="1:21" ht="20.25">
      <c r="A2" s="288">
        <f>инф.!C48/1000</f>
        <v>3.1579999999999999</v>
      </c>
      <c r="B2" s="91"/>
      <c r="C2" s="29"/>
      <c r="D2" s="29"/>
      <c r="E2" s="26" t="s">
        <v>39</v>
      </c>
      <c r="F2" s="1"/>
      <c r="G2" s="1"/>
      <c r="H2" s="27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40821</v>
      </c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 t="s">
        <v>223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>
        <v>0.8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>
        <v>0.05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9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</row>
    <row r="18" spans="1:9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</row>
    <row r="19" spans="1:9">
      <c r="A19" s="141">
        <v>1</v>
      </c>
      <c r="B19" s="202" t="s">
        <v>211</v>
      </c>
      <c r="C19" s="64">
        <v>1</v>
      </c>
      <c r="D19" s="64">
        <v>1</v>
      </c>
      <c r="E19" s="64" t="s">
        <v>184</v>
      </c>
      <c r="F19" s="294">
        <v>40</v>
      </c>
      <c r="G19" s="65">
        <f>$E$11*F19*C19</f>
        <v>40</v>
      </c>
      <c r="H19" s="142">
        <v>80</v>
      </c>
      <c r="I19" s="8">
        <f>H19*G19*D19</f>
        <v>3200</v>
      </c>
    </row>
    <row r="20" spans="1:9">
      <c r="A20" s="141">
        <v>2</v>
      </c>
      <c r="B20" s="202" t="s">
        <v>212</v>
      </c>
      <c r="C20" s="64">
        <v>1</v>
      </c>
      <c r="D20" s="64">
        <v>1</v>
      </c>
      <c r="E20" s="64" t="s">
        <v>184</v>
      </c>
      <c r="F20" s="294">
        <v>6</v>
      </c>
      <c r="G20" s="65">
        <f t="shared" ref="G20:G48" si="0">$E$11*F20*C20</f>
        <v>6</v>
      </c>
      <c r="H20" s="142">
        <v>250</v>
      </c>
      <c r="I20" s="8">
        <f t="shared" ref="I20:I48" si="1">H20*G20*D20</f>
        <v>1500</v>
      </c>
    </row>
    <row r="21" spans="1:9">
      <c r="A21" s="141">
        <v>3</v>
      </c>
      <c r="B21" s="203" t="s">
        <v>213</v>
      </c>
      <c r="C21" s="64">
        <v>1</v>
      </c>
      <c r="D21" s="64">
        <v>1</v>
      </c>
      <c r="E21" s="64" t="s">
        <v>214</v>
      </c>
      <c r="F21" s="294">
        <v>8</v>
      </c>
      <c r="G21" s="65">
        <f t="shared" si="0"/>
        <v>8</v>
      </c>
      <c r="H21" s="142">
        <v>350</v>
      </c>
      <c r="I21" s="8">
        <f t="shared" si="1"/>
        <v>2800</v>
      </c>
    </row>
    <row r="22" spans="1:9">
      <c r="A22" s="141">
        <v>4</v>
      </c>
      <c r="B22" s="203" t="s">
        <v>215</v>
      </c>
      <c r="C22" s="64">
        <v>1</v>
      </c>
      <c r="D22" s="64">
        <v>1</v>
      </c>
      <c r="E22" s="64" t="s">
        <v>216</v>
      </c>
      <c r="F22" s="294">
        <v>2</v>
      </c>
      <c r="G22" s="65">
        <f t="shared" si="0"/>
        <v>2</v>
      </c>
      <c r="H22" s="142">
        <v>8500</v>
      </c>
      <c r="I22" s="8">
        <f t="shared" si="1"/>
        <v>17000</v>
      </c>
    </row>
    <row r="23" spans="1:9">
      <c r="A23" s="141">
        <v>5</v>
      </c>
      <c r="B23" s="203" t="s">
        <v>217</v>
      </c>
      <c r="C23" s="64">
        <v>1</v>
      </c>
      <c r="D23" s="64">
        <v>1</v>
      </c>
      <c r="E23" s="64" t="s">
        <v>218</v>
      </c>
      <c r="F23" s="294">
        <v>3</v>
      </c>
      <c r="G23" s="65">
        <f t="shared" si="0"/>
        <v>3</v>
      </c>
      <c r="H23" s="142">
        <v>380</v>
      </c>
      <c r="I23" s="8">
        <f t="shared" si="1"/>
        <v>1140</v>
      </c>
    </row>
    <row r="24" spans="1:9">
      <c r="A24" s="141">
        <v>6</v>
      </c>
      <c r="B24" s="203" t="s">
        <v>219</v>
      </c>
      <c r="C24" s="64">
        <v>1</v>
      </c>
      <c r="D24" s="64">
        <v>1</v>
      </c>
      <c r="E24" s="64" t="s">
        <v>184</v>
      </c>
      <c r="F24" s="294">
        <v>30</v>
      </c>
      <c r="G24" s="65">
        <f t="shared" si="0"/>
        <v>30</v>
      </c>
      <c r="H24" s="142">
        <v>23</v>
      </c>
      <c r="I24" s="8">
        <f t="shared" si="1"/>
        <v>690</v>
      </c>
    </row>
    <row r="25" spans="1:9">
      <c r="A25" s="141">
        <v>7</v>
      </c>
      <c r="B25" s="203" t="s">
        <v>194</v>
      </c>
      <c r="C25" s="64">
        <v>1</v>
      </c>
      <c r="D25" s="64">
        <v>1</v>
      </c>
      <c r="E25" s="64" t="s">
        <v>184</v>
      </c>
      <c r="F25" s="294">
        <v>30</v>
      </c>
      <c r="G25" s="65">
        <f t="shared" si="0"/>
        <v>30</v>
      </c>
      <c r="H25" s="142">
        <v>6</v>
      </c>
      <c r="I25" s="8">
        <f t="shared" si="1"/>
        <v>180</v>
      </c>
    </row>
    <row r="26" spans="1:9">
      <c r="A26" s="141">
        <v>8</v>
      </c>
      <c r="B26" s="203" t="s">
        <v>220</v>
      </c>
      <c r="C26" s="64">
        <v>1</v>
      </c>
      <c r="D26" s="64">
        <v>1</v>
      </c>
      <c r="E26" s="64" t="s">
        <v>188</v>
      </c>
      <c r="F26" s="294">
        <v>20</v>
      </c>
      <c r="G26" s="65">
        <f t="shared" si="0"/>
        <v>20</v>
      </c>
      <c r="H26" s="142">
        <v>100</v>
      </c>
      <c r="I26" s="8">
        <f t="shared" si="1"/>
        <v>2000</v>
      </c>
    </row>
    <row r="27" spans="1:9">
      <c r="A27" s="141">
        <v>9</v>
      </c>
      <c r="B27" s="202" t="s">
        <v>211</v>
      </c>
      <c r="C27" s="64">
        <v>1</v>
      </c>
      <c r="D27" s="64">
        <v>1</v>
      </c>
      <c r="E27" s="64" t="s">
        <v>184</v>
      </c>
      <c r="F27" s="294">
        <v>30</v>
      </c>
      <c r="G27" s="65">
        <f t="shared" si="0"/>
        <v>30</v>
      </c>
      <c r="H27" s="142">
        <v>80</v>
      </c>
      <c r="I27" s="8">
        <f t="shared" si="1"/>
        <v>2400</v>
      </c>
    </row>
    <row r="28" spans="1:9">
      <c r="A28" s="141">
        <v>10</v>
      </c>
      <c r="B28" s="203" t="s">
        <v>221</v>
      </c>
      <c r="C28" s="64">
        <v>1</v>
      </c>
      <c r="D28" s="64">
        <v>1</v>
      </c>
      <c r="E28" s="64" t="s">
        <v>188</v>
      </c>
      <c r="F28" s="294">
        <v>5</v>
      </c>
      <c r="G28" s="65">
        <f t="shared" si="0"/>
        <v>5</v>
      </c>
      <c r="H28" s="142">
        <v>90</v>
      </c>
      <c r="I28" s="8">
        <f t="shared" si="1"/>
        <v>450</v>
      </c>
    </row>
    <row r="29" spans="1:9">
      <c r="A29" s="141">
        <v>11</v>
      </c>
      <c r="B29" s="203" t="s">
        <v>222</v>
      </c>
      <c r="C29" s="64">
        <v>1</v>
      </c>
      <c r="D29" s="64">
        <v>1</v>
      </c>
      <c r="E29" s="64" t="s">
        <v>188</v>
      </c>
      <c r="F29" s="294">
        <v>1</v>
      </c>
      <c r="G29" s="65">
        <f t="shared" si="0"/>
        <v>1</v>
      </c>
      <c r="H29" s="142">
        <v>3800</v>
      </c>
      <c r="I29" s="8">
        <f t="shared" si="1"/>
        <v>3800</v>
      </c>
    </row>
    <row r="30" spans="1:9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</row>
    <row r="31" spans="1:9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</row>
    <row r="32" spans="1:9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</row>
    <row r="33" spans="1:9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</row>
    <row r="34" spans="1:9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</row>
    <row r="35" spans="1:9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</row>
    <row r="36" spans="1:9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</row>
    <row r="37" spans="1:9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</row>
    <row r="38" spans="1:9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</row>
    <row r="39" spans="1:9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</row>
    <row r="40" spans="1:9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</row>
    <row r="41" spans="1:9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</row>
    <row r="42" spans="1:9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</row>
    <row r="43" spans="1:9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</row>
    <row r="44" spans="1:9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</row>
    <row r="45" spans="1:9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</row>
    <row r="46" spans="1:9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</row>
    <row r="47" spans="1:9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</row>
    <row r="48" spans="1:9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</row>
    <row r="49" spans="1:9">
      <c r="A49" s="189"/>
      <c r="B49" s="190"/>
      <c r="C49" s="189"/>
      <c r="D49" s="189"/>
      <c r="E49" s="189"/>
      <c r="F49" s="191"/>
      <c r="G49" s="44"/>
      <c r="H49" s="189"/>
      <c r="I49" s="89"/>
    </row>
    <row r="50" spans="1:9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</v>
      </c>
      <c r="H50" s="39" t="s">
        <v>66</v>
      </c>
      <c r="I50" s="34">
        <f>SUM(I19:I49)</f>
        <v>35160</v>
      </c>
    </row>
    <row r="51" spans="1:9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35160</v>
      </c>
    </row>
    <row r="52" spans="1:9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</row>
    <row r="53" spans="1:9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</row>
    <row r="54" spans="1:9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</row>
    <row r="55" spans="1:9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</row>
    <row r="56" spans="1:9" ht="6" customHeight="1">
      <c r="A56" s="1"/>
      <c r="B56" s="90"/>
      <c r="C56" s="1"/>
      <c r="D56" s="1"/>
      <c r="E56" s="1"/>
      <c r="F56" s="1"/>
      <c r="G56" s="1"/>
      <c r="H56" s="192"/>
      <c r="I56" s="43"/>
    </row>
    <row r="57" spans="1:9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</row>
    <row r="58" spans="1:9">
      <c r="A58" s="3">
        <v>1</v>
      </c>
      <c r="B58" s="204" t="s">
        <v>132</v>
      </c>
      <c r="C58" s="22">
        <v>1</v>
      </c>
      <c r="D58" s="3" t="s">
        <v>11</v>
      </c>
      <c r="E58" s="3"/>
      <c r="F58" s="145">
        <v>760</v>
      </c>
      <c r="G58" s="3">
        <v>1</v>
      </c>
      <c r="H58" s="69">
        <f>F58/60*G58*C58+E58/60</f>
        <v>12.666666666666666</v>
      </c>
      <c r="I58" s="8">
        <f t="shared" ref="I58:I82" si="2">IF(H58=0,0,($E$88-$I$50)/$H$85*H58*C58)</f>
        <v>14540.983273098678</v>
      </c>
    </row>
    <row r="59" spans="1:9">
      <c r="A59" s="3">
        <v>2</v>
      </c>
      <c r="B59" s="202" t="s">
        <v>224</v>
      </c>
      <c r="C59" s="22"/>
      <c r="D59" s="3" t="s">
        <v>11</v>
      </c>
      <c r="E59" s="22"/>
      <c r="F59" s="145">
        <v>480</v>
      </c>
      <c r="G59" s="3">
        <f t="shared" ref="G59:G80" si="3">$E$11</f>
        <v>1</v>
      </c>
      <c r="H59" s="69">
        <f t="shared" ref="H59:H82" si="4">F59/60*G59*C59+E59/60</f>
        <v>0</v>
      </c>
      <c r="I59" s="8">
        <f t="shared" si="2"/>
        <v>0</v>
      </c>
    </row>
    <row r="60" spans="1:9">
      <c r="A60" s="3">
        <v>3</v>
      </c>
      <c r="B60" s="202" t="s">
        <v>225</v>
      </c>
      <c r="C60" s="22"/>
      <c r="D60" s="3" t="s">
        <v>11</v>
      </c>
      <c r="E60" s="22"/>
      <c r="F60" s="145">
        <v>2600</v>
      </c>
      <c r="G60" s="3">
        <f t="shared" si="3"/>
        <v>1</v>
      </c>
      <c r="H60" s="69">
        <f t="shared" si="4"/>
        <v>0</v>
      </c>
      <c r="I60" s="8">
        <f t="shared" si="2"/>
        <v>0</v>
      </c>
    </row>
    <row r="61" spans="1:9">
      <c r="A61" s="3">
        <v>4</v>
      </c>
      <c r="B61" s="202" t="s">
        <v>226</v>
      </c>
      <c r="C61" s="22"/>
      <c r="D61" s="3" t="s">
        <v>11</v>
      </c>
      <c r="E61" s="22"/>
      <c r="F61" s="144">
        <v>3800</v>
      </c>
      <c r="G61" s="3">
        <f t="shared" si="3"/>
        <v>1</v>
      </c>
      <c r="H61" s="69">
        <f t="shared" si="4"/>
        <v>0</v>
      </c>
      <c r="I61" s="8">
        <f t="shared" si="2"/>
        <v>0</v>
      </c>
    </row>
    <row r="62" spans="1:9">
      <c r="A62" s="3">
        <v>5</v>
      </c>
      <c r="B62" s="202" t="s">
        <v>227</v>
      </c>
      <c r="C62" s="22"/>
      <c r="D62" s="3" t="s">
        <v>11</v>
      </c>
      <c r="E62" s="22"/>
      <c r="F62" s="145">
        <v>700</v>
      </c>
      <c r="G62" s="3">
        <f t="shared" si="3"/>
        <v>1</v>
      </c>
      <c r="H62" s="69">
        <f t="shared" si="4"/>
        <v>0</v>
      </c>
      <c r="I62" s="8">
        <f t="shared" si="2"/>
        <v>0</v>
      </c>
    </row>
    <row r="63" spans="1:9">
      <c r="A63" s="3">
        <v>6</v>
      </c>
      <c r="B63" s="202" t="s">
        <v>228</v>
      </c>
      <c r="C63" s="22">
        <v>1</v>
      </c>
      <c r="D63" s="3" t="s">
        <v>11</v>
      </c>
      <c r="E63" s="22"/>
      <c r="F63" s="145">
        <v>1080</v>
      </c>
      <c r="G63" s="3">
        <f t="shared" si="3"/>
        <v>1</v>
      </c>
      <c r="H63" s="69">
        <f t="shared" si="4"/>
        <v>18</v>
      </c>
      <c r="I63" s="8">
        <f t="shared" si="2"/>
        <v>20663.502545982334</v>
      </c>
    </row>
    <row r="64" spans="1:9">
      <c r="A64" s="3">
        <v>7</v>
      </c>
      <c r="B64" s="202" t="s">
        <v>229</v>
      </c>
      <c r="C64" s="22">
        <v>1</v>
      </c>
      <c r="D64" s="3" t="s">
        <v>11</v>
      </c>
      <c r="E64" s="22"/>
      <c r="F64" s="145">
        <v>700</v>
      </c>
      <c r="G64" s="3">
        <f t="shared" si="3"/>
        <v>1</v>
      </c>
      <c r="H64" s="69">
        <f t="shared" si="4"/>
        <v>11.666666666666666</v>
      </c>
      <c r="I64" s="8">
        <f t="shared" si="2"/>
        <v>13393.010909432993</v>
      </c>
    </row>
    <row r="65" spans="1:9">
      <c r="A65" s="3">
        <v>8</v>
      </c>
      <c r="B65" s="202" t="s">
        <v>230</v>
      </c>
      <c r="C65" s="22">
        <v>1</v>
      </c>
      <c r="D65" s="3" t="s">
        <v>11</v>
      </c>
      <c r="E65" s="22"/>
      <c r="F65" s="145">
        <v>200</v>
      </c>
      <c r="G65" s="3">
        <f t="shared" si="3"/>
        <v>1</v>
      </c>
      <c r="H65" s="69">
        <f t="shared" si="4"/>
        <v>3.3333333333333335</v>
      </c>
      <c r="I65" s="8">
        <f t="shared" si="2"/>
        <v>3826.5745455522842</v>
      </c>
    </row>
    <row r="66" spans="1:9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1</v>
      </c>
      <c r="H66" s="69">
        <f t="shared" si="4"/>
        <v>0</v>
      </c>
      <c r="I66" s="8">
        <f t="shared" si="2"/>
        <v>0</v>
      </c>
    </row>
    <row r="67" spans="1:9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1</v>
      </c>
      <c r="H67" s="69">
        <f t="shared" si="4"/>
        <v>0</v>
      </c>
      <c r="I67" s="8">
        <f t="shared" si="2"/>
        <v>0</v>
      </c>
    </row>
    <row r="68" spans="1:9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1</v>
      </c>
      <c r="H68" s="69">
        <f t="shared" si="4"/>
        <v>0</v>
      </c>
      <c r="I68" s="8">
        <f t="shared" si="2"/>
        <v>0</v>
      </c>
    </row>
    <row r="69" spans="1:9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1</v>
      </c>
      <c r="H69" s="69">
        <f t="shared" si="4"/>
        <v>0</v>
      </c>
      <c r="I69" s="8">
        <f t="shared" si="2"/>
        <v>0</v>
      </c>
    </row>
    <row r="70" spans="1:9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</row>
    <row r="71" spans="1:9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</row>
    <row r="72" spans="1:9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</row>
    <row r="73" spans="1:9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</row>
    <row r="74" spans="1:9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</row>
    <row r="75" spans="1:9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</row>
    <row r="76" spans="1:9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</row>
    <row r="77" spans="1:9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</row>
    <row r="78" spans="1:9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</row>
    <row r="79" spans="1:9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</row>
    <row r="80" spans="1:9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</row>
    <row r="81" spans="1:9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>
        <v>1020</v>
      </c>
      <c r="G81" s="3">
        <v>1</v>
      </c>
      <c r="H81" s="69">
        <f t="shared" si="4"/>
        <v>17</v>
      </c>
      <c r="I81" s="8">
        <f t="shared" si="2"/>
        <v>19515.530182316648</v>
      </c>
    </row>
    <row r="82" spans="1:9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191.32872727761418</v>
      </c>
    </row>
    <row r="83" spans="1:9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72130.930183660545</v>
      </c>
    </row>
    <row r="84" spans="1:9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72130.930183660545</v>
      </c>
    </row>
    <row r="85" spans="1:9" ht="15.75" thickBot="1">
      <c r="A85" s="1"/>
      <c r="B85" s="90"/>
      <c r="C85" s="1"/>
      <c r="D85" s="1"/>
      <c r="E85" s="35" t="s">
        <v>34</v>
      </c>
      <c r="F85" s="14">
        <f>SUM(F58:F84)+SUM(E58:E82)</f>
        <v>11350</v>
      </c>
      <c r="G85" s="15" t="s">
        <v>133</v>
      </c>
      <c r="H85" s="14">
        <f>SUM(H58:H84)</f>
        <v>62.833333333333329</v>
      </c>
      <c r="I85" s="16" t="s">
        <v>134</v>
      </c>
    </row>
    <row r="86" spans="1:9" ht="16.5" customHeight="1">
      <c r="A86" s="1"/>
      <c r="B86" s="90"/>
      <c r="C86" s="1"/>
      <c r="D86" s="1"/>
      <c r="E86" s="1"/>
      <c r="F86" s="1"/>
      <c r="G86" s="1"/>
      <c r="H86" s="192"/>
      <c r="I86" s="43"/>
    </row>
    <row r="87" spans="1:9">
      <c r="A87" s="1"/>
      <c r="B87" s="71" t="s">
        <v>121</v>
      </c>
      <c r="C87" s="70"/>
      <c r="D87" s="70"/>
      <c r="E87" s="18">
        <f>1*инф.!D55</f>
        <v>107290.93018366054</v>
      </c>
      <c r="F87" s="2"/>
      <c r="G87" s="2"/>
      <c r="H87" s="2"/>
      <c r="I87" s="194"/>
    </row>
    <row r="88" spans="1:9" ht="15.75">
      <c r="A88" s="1"/>
      <c r="B88" s="71" t="s">
        <v>122</v>
      </c>
      <c r="C88" s="70"/>
      <c r="D88" s="70"/>
      <c r="E88" s="18">
        <f>1*инф.!D56</f>
        <v>107290.93018366054</v>
      </c>
      <c r="F88" s="455"/>
      <c r="G88" s="455"/>
      <c r="H88" s="455"/>
      <c r="I88" s="455"/>
    </row>
    <row r="89" spans="1:9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</row>
    <row r="90" spans="1:9" ht="15.75">
      <c r="A90" s="454"/>
      <c r="B90" s="454"/>
      <c r="C90" s="454"/>
      <c r="D90" s="454"/>
      <c r="E90" s="454"/>
      <c r="F90" s="454"/>
      <c r="G90" s="454"/>
      <c r="H90" s="454"/>
      <c r="I90" s="454"/>
    </row>
    <row r="91" spans="1:9" ht="15.75">
      <c r="A91" s="454"/>
      <c r="B91" s="454"/>
      <c r="C91" s="454"/>
      <c r="D91" s="454"/>
      <c r="E91" s="454"/>
      <c r="F91" s="454"/>
      <c r="G91" s="454"/>
      <c r="H91" s="454"/>
      <c r="I91" s="454"/>
    </row>
    <row r="92" spans="1:9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</row>
    <row r="93" spans="1:9" ht="18.75">
      <c r="A93" s="36"/>
      <c r="B93" s="36"/>
      <c r="C93" s="36"/>
      <c r="D93" s="36"/>
      <c r="E93" s="36"/>
      <c r="F93" s="36"/>
      <c r="G93" s="36"/>
      <c r="H93" s="36"/>
      <c r="I93" s="195"/>
    </row>
    <row r="94" spans="1:9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</row>
    <row r="95" spans="1:9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</row>
    <row r="96" spans="1:9">
      <c r="A96" s="2"/>
      <c r="B96" s="90"/>
      <c r="C96" s="1"/>
      <c r="D96" s="1"/>
      <c r="E96" s="1"/>
      <c r="F96" s="1"/>
      <c r="G96" s="2"/>
      <c r="H96" s="1"/>
      <c r="I96" s="196"/>
    </row>
    <row r="97" spans="1:9">
      <c r="A97" s="1"/>
      <c r="B97" s="90"/>
      <c r="C97" s="1"/>
      <c r="D97" s="1"/>
      <c r="E97" s="1"/>
      <c r="F97" s="1"/>
      <c r="G97" s="1"/>
      <c r="H97" s="1"/>
      <c r="I97" s="196"/>
    </row>
    <row r="98" spans="1:9">
      <c r="A98" s="1"/>
      <c r="B98" s="90"/>
      <c r="C98" s="1"/>
      <c r="D98" s="1"/>
      <c r="E98" s="1"/>
      <c r="F98" s="1"/>
      <c r="G98" s="1"/>
      <c r="H98" s="1"/>
      <c r="I98" s="196"/>
    </row>
    <row r="99" spans="1:9">
      <c r="A99" s="1"/>
      <c r="B99" s="90"/>
      <c r="C99" s="1"/>
      <c r="D99" s="1"/>
      <c r="E99" s="1"/>
      <c r="F99" s="1"/>
      <c r="G99" s="1"/>
      <c r="H99" s="1"/>
      <c r="I99" s="196"/>
    </row>
    <row r="100" spans="1:9">
      <c r="A100" s="1"/>
      <c r="B100" s="90"/>
      <c r="C100" s="1"/>
      <c r="D100" s="1"/>
      <c r="E100" s="1"/>
      <c r="F100" s="1"/>
      <c r="G100" s="1"/>
      <c r="H100" s="1"/>
      <c r="I100" s="196"/>
    </row>
    <row r="101" spans="1:9">
      <c r="A101" s="1"/>
      <c r="B101" s="90"/>
      <c r="C101" s="1"/>
      <c r="D101" s="1"/>
      <c r="E101" s="1"/>
      <c r="F101" s="1"/>
      <c r="G101" s="1"/>
      <c r="H101" s="1"/>
      <c r="I101" s="196"/>
    </row>
    <row r="102" spans="1:9">
      <c r="A102" s="1"/>
      <c r="B102" s="90"/>
      <c r="C102" s="1"/>
      <c r="D102" s="1"/>
      <c r="E102" s="1"/>
      <c r="F102" s="1"/>
      <c r="G102" s="1"/>
      <c r="H102" s="1"/>
      <c r="I102" s="196"/>
    </row>
    <row r="103" spans="1:9">
      <c r="A103" s="1"/>
      <c r="B103" s="90"/>
      <c r="C103" s="1"/>
      <c r="D103" s="1"/>
      <c r="E103" s="1"/>
      <c r="F103" s="1"/>
      <c r="G103" s="1"/>
      <c r="H103" s="1"/>
      <c r="I103" s="196"/>
    </row>
    <row r="104" spans="1:9">
      <c r="A104" s="1"/>
      <c r="B104" s="90"/>
      <c r="C104" s="1"/>
      <c r="D104" s="1"/>
      <c r="E104" s="1"/>
      <c r="F104" s="1"/>
      <c r="G104" s="1"/>
      <c r="H104" s="1"/>
      <c r="I104" s="196"/>
    </row>
    <row r="105" spans="1:9">
      <c r="A105" s="1"/>
      <c r="B105" s="90"/>
      <c r="C105" s="1"/>
      <c r="D105" s="1"/>
      <c r="E105" s="1"/>
      <c r="F105" s="1"/>
      <c r="G105" s="1"/>
      <c r="H105" s="1"/>
      <c r="I105" s="196"/>
    </row>
    <row r="106" spans="1:9">
      <c r="A106" s="1"/>
      <c r="B106" s="90"/>
      <c r="C106" s="1"/>
      <c r="D106" s="1"/>
      <c r="E106" s="1"/>
      <c r="F106" s="1"/>
      <c r="G106" s="1"/>
      <c r="H106" s="1"/>
      <c r="I106" s="196"/>
    </row>
    <row r="107" spans="1:9">
      <c r="A107" s="1"/>
      <c r="B107" s="90"/>
      <c r="C107" s="1"/>
      <c r="D107" s="1"/>
      <c r="E107" s="1"/>
      <c r="F107" s="1"/>
      <c r="G107" s="1"/>
      <c r="H107" s="1"/>
      <c r="I107" s="196"/>
    </row>
    <row r="108" spans="1:9">
      <c r="A108" s="1"/>
      <c r="B108" s="1"/>
      <c r="C108" s="1"/>
      <c r="D108" s="1"/>
      <c r="E108" s="196"/>
      <c r="F108" s="1"/>
      <c r="G108" s="1"/>
      <c r="H108" s="198"/>
      <c r="I108" s="12"/>
    </row>
    <row r="109" spans="1:9">
      <c r="A109" s="1"/>
      <c r="B109" s="1"/>
      <c r="C109" s="1"/>
      <c r="D109" s="1"/>
      <c r="E109" s="196"/>
      <c r="F109" s="1"/>
      <c r="G109" s="1"/>
      <c r="H109" s="199"/>
      <c r="I109" s="12"/>
    </row>
    <row r="110" spans="1:9">
      <c r="A110" s="1"/>
      <c r="B110" s="1"/>
      <c r="C110" s="1"/>
      <c r="D110" s="1"/>
      <c r="E110" s="196"/>
      <c r="F110" s="1"/>
      <c r="G110" s="1"/>
      <c r="H110" s="1"/>
      <c r="I110" s="196"/>
    </row>
    <row r="111" spans="1:9">
      <c r="A111" s="1"/>
      <c r="B111" s="1"/>
      <c r="C111" s="1"/>
      <c r="D111" s="1"/>
      <c r="E111" s="196"/>
      <c r="F111" s="1"/>
      <c r="G111" s="1"/>
      <c r="H111" s="1"/>
      <c r="I111" s="196"/>
    </row>
    <row r="112" spans="1:9">
      <c r="A112" s="1"/>
      <c r="B112" s="1"/>
      <c r="C112" s="1"/>
      <c r="D112" s="1"/>
      <c r="E112" s="196"/>
      <c r="F112" s="1"/>
      <c r="G112" s="1"/>
      <c r="H112" s="1"/>
      <c r="I112" s="196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6" priority="10" operator="greaterThan">
      <formula>0</formula>
    </cfRule>
  </conditionalFormatting>
  <conditionalFormatting sqref="I9:I10 C7:I7 E11:E12">
    <cfRule type="cellIs" dxfId="55" priority="2" operator="equal">
      <formula>0</formula>
    </cfRule>
  </conditionalFormatting>
  <conditionalFormatting sqref="I9:I10 C7:I7 E11:E12">
    <cfRule type="cellIs" dxfId="54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U121"/>
  <sheetViews>
    <sheetView showZeros="0" topLeftCell="A4" zoomScale="70" zoomScaleNormal="70" workbookViewId="0">
      <selection activeCell="I11" sqref="I11"/>
    </sheetView>
  </sheetViews>
  <sheetFormatPr defaultColWidth="8.85546875" defaultRowHeight="15"/>
  <cols>
    <col min="1" max="1" width="7.28515625" style="4" customWidth="1"/>
    <col min="2" max="2" width="49.28515625" style="4" customWidth="1"/>
    <col min="3" max="3" width="12.7109375" style="4" customWidth="1"/>
    <col min="4" max="4" width="11" style="4" customWidth="1"/>
    <col min="5" max="5" width="15" style="23" customWidth="1"/>
    <col min="6" max="6" width="15.28515625" style="4" customWidth="1"/>
    <col min="7" max="7" width="15.140625" style="4" customWidth="1"/>
    <col min="8" max="8" width="16.28515625" style="4" bestFit="1" customWidth="1"/>
    <col min="9" max="9" width="20" style="4" bestFit="1" customWidth="1"/>
    <col min="10" max="16384" width="8.85546875" style="4"/>
  </cols>
  <sheetData>
    <row r="1" spans="1:21" ht="20.25" customHeight="1">
      <c r="A1" s="287">
        <f>инф.!C60/1000000</f>
        <v>2.5099999999999998</v>
      </c>
      <c r="C1" s="283"/>
      <c r="D1" s="283"/>
      <c r="E1" s="283"/>
      <c r="F1" s="283"/>
      <c r="H1" s="25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88">
        <f>инф.!C62/1000</f>
        <v>3.1579999999999999</v>
      </c>
      <c r="B2" s="91"/>
      <c r="C2" s="29"/>
      <c r="D2" s="29"/>
      <c r="E2" s="26" t="s">
        <v>39</v>
      </c>
      <c r="F2" s="1"/>
      <c r="G2" s="1"/>
      <c r="H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9.5" thickBot="1">
      <c r="A3" s="27" t="str">
        <f>ЗАЯВКА!E8</f>
        <v>Грейт</v>
      </c>
      <c r="B3" s="90"/>
      <c r="C3" s="29"/>
      <c r="D3" s="29"/>
      <c r="E3" s="441" t="s">
        <v>1</v>
      </c>
      <c r="F3" s="441"/>
      <c r="G3" s="28"/>
      <c r="H3" s="66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thickBot="1">
      <c r="A4" s="27"/>
      <c r="B4" s="91"/>
      <c r="C4" s="29"/>
      <c r="D4" s="29"/>
      <c r="E4" s="27"/>
      <c r="F4" s="27"/>
      <c r="G4" s="26"/>
      <c r="H4" s="29" t="s">
        <v>135</v>
      </c>
      <c r="I4" s="61">
        <f ca="1">TODAY()</f>
        <v>40821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442" t="s">
        <v>2</v>
      </c>
      <c r="B5" s="442"/>
      <c r="C5" s="442"/>
      <c r="D5" s="442"/>
      <c r="E5" s="442"/>
      <c r="F5" s="442"/>
      <c r="G5" s="442"/>
      <c r="H5" s="442"/>
      <c r="I5" s="4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7"/>
      <c r="B7" s="30" t="s">
        <v>28</v>
      </c>
      <c r="C7" s="443" t="s">
        <v>231</v>
      </c>
      <c r="D7" s="444"/>
      <c r="E7" s="444"/>
      <c r="F7" s="444"/>
      <c r="G7" s="444"/>
      <c r="H7" s="444"/>
      <c r="I7" s="44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thickBot="1">
      <c r="A8" s="33"/>
      <c r="B8" s="188"/>
      <c r="C8" s="33"/>
      <c r="D8" s="33"/>
      <c r="E8" s="32"/>
      <c r="F8" s="33" t="s">
        <v>3</v>
      </c>
      <c r="G8" s="24"/>
      <c r="H8" s="33"/>
      <c r="I8" s="18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thickBot="1">
      <c r="A9" s="33"/>
      <c r="B9" s="1"/>
      <c r="C9" s="31" t="s">
        <v>5</v>
      </c>
      <c r="D9" s="31"/>
      <c r="E9" s="19"/>
      <c r="F9" s="449"/>
      <c r="G9" s="1"/>
      <c r="H9" s="33" t="s">
        <v>37</v>
      </c>
      <c r="I9" s="20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thickBot="1">
      <c r="A10" s="33"/>
      <c r="B10" s="1"/>
      <c r="C10" s="31" t="s">
        <v>4</v>
      </c>
      <c r="D10" s="31"/>
      <c r="E10" s="156"/>
      <c r="F10" s="450"/>
      <c r="G10" s="1"/>
      <c r="H10" s="31" t="s">
        <v>127</v>
      </c>
      <c r="I10" s="20">
        <v>0.01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thickBot="1">
      <c r="A11" s="33"/>
      <c r="B11" s="1"/>
      <c r="C11" s="31" t="s">
        <v>6</v>
      </c>
      <c r="D11" s="31"/>
      <c r="E11" s="157">
        <v>1</v>
      </c>
      <c r="F11" s="1"/>
      <c r="G11" s="33"/>
      <c r="H11" s="33" t="s">
        <v>126</v>
      </c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thickBot="1">
      <c r="A12" s="33"/>
      <c r="B12" s="1"/>
      <c r="C12" s="67" t="s">
        <v>69</v>
      </c>
      <c r="D12" s="67"/>
      <c r="E12" s="19">
        <v>1</v>
      </c>
      <c r="F12" s="1"/>
      <c r="G12" s="24"/>
      <c r="H12" s="33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>
      <c r="A13" s="33"/>
      <c r="B13" s="1"/>
      <c r="C13" s="451" t="s">
        <v>171</v>
      </c>
      <c r="D13" s="159"/>
      <c r="E13" s="158"/>
      <c r="F13" s="158"/>
      <c r="G13" s="158"/>
      <c r="H13" s="33" t="s">
        <v>56</v>
      </c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>
      <c r="A14" s="33"/>
      <c r="B14" s="188"/>
      <c r="C14" s="451"/>
      <c r="D14" s="159"/>
      <c r="E14" s="158"/>
      <c r="F14" s="158"/>
      <c r="G14" s="158"/>
      <c r="H14" s="33" t="s">
        <v>58</v>
      </c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33"/>
      <c r="B15" s="188"/>
      <c r="C15" s="451"/>
      <c r="D15" s="159"/>
      <c r="E15" s="158"/>
      <c r="F15" s="158"/>
      <c r="G15" s="158"/>
      <c r="H15" s="33"/>
      <c r="I15" s="2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33"/>
      <c r="B16" s="188"/>
      <c r="C16" s="248"/>
      <c r="D16" s="251"/>
      <c r="E16" s="252"/>
      <c r="F16" s="252"/>
      <c r="G16" s="252"/>
      <c r="H16" s="33"/>
      <c r="I16" s="2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4" customHeight="1">
      <c r="A17" s="33"/>
      <c r="B17" s="452" t="s">
        <v>175</v>
      </c>
      <c r="C17" s="452"/>
      <c r="D17" s="186"/>
      <c r="E17" s="33"/>
      <c r="F17" s="24"/>
      <c r="G17" s="24"/>
      <c r="H17" s="33"/>
      <c r="I17" s="1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5.5">
      <c r="A18" s="5" t="s">
        <v>7</v>
      </c>
      <c r="B18" s="5" t="s">
        <v>173</v>
      </c>
      <c r="C18" s="140" t="s">
        <v>124</v>
      </c>
      <c r="D18" s="154" t="s">
        <v>125</v>
      </c>
      <c r="E18" s="5" t="s">
        <v>3</v>
      </c>
      <c r="F18" s="6" t="s">
        <v>8</v>
      </c>
      <c r="G18" s="6" t="s">
        <v>9</v>
      </c>
      <c r="H18" s="6" t="s">
        <v>31</v>
      </c>
      <c r="I18" s="7" t="s">
        <v>10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41">
        <v>1</v>
      </c>
      <c r="B19" s="300" t="s">
        <v>232</v>
      </c>
      <c r="C19" s="299">
        <v>1</v>
      </c>
      <c r="D19" s="299">
        <v>1</v>
      </c>
      <c r="E19" s="64" t="s">
        <v>233</v>
      </c>
      <c r="F19" s="257">
        <v>1</v>
      </c>
      <c r="G19" s="65">
        <f>$E$11*F19*C19</f>
        <v>1</v>
      </c>
      <c r="H19" s="142">
        <v>170000</v>
      </c>
      <c r="I19" s="8">
        <f>H19*G19*D19</f>
        <v>170000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41">
        <v>2</v>
      </c>
      <c r="B20" s="202"/>
      <c r="C20" s="64"/>
      <c r="D20" s="64"/>
      <c r="E20" s="64"/>
      <c r="F20" s="258"/>
      <c r="G20" s="65">
        <f t="shared" ref="G20:G48" si="0">$E$11*F20*C20</f>
        <v>0</v>
      </c>
      <c r="H20" s="142"/>
      <c r="I20" s="8">
        <f t="shared" ref="I20:I48" si="1">H20*G20*D20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41">
        <v>3</v>
      </c>
      <c r="B21" s="202"/>
      <c r="C21" s="64"/>
      <c r="D21" s="64"/>
      <c r="E21" s="64"/>
      <c r="F21" s="258"/>
      <c r="G21" s="65">
        <f t="shared" si="0"/>
        <v>0</v>
      </c>
      <c r="H21" s="142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41">
        <v>4</v>
      </c>
      <c r="B22" s="203"/>
      <c r="C22" s="64"/>
      <c r="D22" s="64"/>
      <c r="E22" s="64"/>
      <c r="F22" s="258"/>
      <c r="G22" s="65">
        <f t="shared" si="0"/>
        <v>0</v>
      </c>
      <c r="H22" s="142"/>
      <c r="I22" s="8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1">
        <v>5</v>
      </c>
      <c r="B23" s="203"/>
      <c r="C23" s="64"/>
      <c r="D23" s="64"/>
      <c r="E23" s="64"/>
      <c r="F23" s="258"/>
      <c r="G23" s="65">
        <f t="shared" si="0"/>
        <v>0</v>
      </c>
      <c r="H23" s="142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41">
        <v>6</v>
      </c>
      <c r="B24" s="203"/>
      <c r="C24" s="64"/>
      <c r="D24" s="64"/>
      <c r="E24" s="64"/>
      <c r="F24" s="258"/>
      <c r="G24" s="65">
        <f t="shared" si="0"/>
        <v>0</v>
      </c>
      <c r="H24" s="142"/>
      <c r="I24" s="8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41">
        <v>7</v>
      </c>
      <c r="B25" s="203"/>
      <c r="C25" s="64"/>
      <c r="D25" s="64"/>
      <c r="E25" s="64"/>
      <c r="F25" s="258"/>
      <c r="G25" s="65">
        <f t="shared" si="0"/>
        <v>0</v>
      </c>
      <c r="H25" s="142"/>
      <c r="I25" s="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41">
        <v>8</v>
      </c>
      <c r="B26" s="203"/>
      <c r="C26" s="64"/>
      <c r="D26" s="64"/>
      <c r="E26" s="64"/>
      <c r="F26" s="258"/>
      <c r="G26" s="65">
        <f t="shared" si="0"/>
        <v>0</v>
      </c>
      <c r="H26" s="142"/>
      <c r="I26" s="8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41">
        <v>9</v>
      </c>
      <c r="B27" s="203"/>
      <c r="C27" s="64"/>
      <c r="D27" s="64"/>
      <c r="E27" s="64"/>
      <c r="F27" s="258"/>
      <c r="G27" s="65">
        <f t="shared" si="0"/>
        <v>0</v>
      </c>
      <c r="H27" s="142"/>
      <c r="I27" s="8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41">
        <v>10</v>
      </c>
      <c r="B28" s="203"/>
      <c r="C28" s="64"/>
      <c r="D28" s="64"/>
      <c r="E28" s="64"/>
      <c r="F28" s="258"/>
      <c r="G28" s="65">
        <f t="shared" si="0"/>
        <v>0</v>
      </c>
      <c r="H28" s="142"/>
      <c r="I28" s="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41">
        <v>11</v>
      </c>
      <c r="B29" s="203"/>
      <c r="C29" s="64"/>
      <c r="D29" s="64"/>
      <c r="E29" s="64"/>
      <c r="F29" s="258"/>
      <c r="G29" s="65">
        <f t="shared" si="0"/>
        <v>0</v>
      </c>
      <c r="H29" s="142"/>
      <c r="I29" s="8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41">
        <v>12</v>
      </c>
      <c r="B30" s="203"/>
      <c r="C30" s="64"/>
      <c r="D30" s="64"/>
      <c r="E30" s="64"/>
      <c r="F30" s="258"/>
      <c r="G30" s="65">
        <f t="shared" si="0"/>
        <v>0</v>
      </c>
      <c r="H30" s="142"/>
      <c r="I30" s="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41">
        <v>13</v>
      </c>
      <c r="B31" s="203"/>
      <c r="C31" s="64"/>
      <c r="D31" s="64"/>
      <c r="E31" s="64"/>
      <c r="F31" s="258"/>
      <c r="G31" s="65">
        <f t="shared" si="0"/>
        <v>0</v>
      </c>
      <c r="H31" s="142"/>
      <c r="I31" s="8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41">
        <v>14</v>
      </c>
      <c r="B32" s="203"/>
      <c r="C32" s="64"/>
      <c r="D32" s="64"/>
      <c r="E32" s="64"/>
      <c r="F32" s="258"/>
      <c r="G32" s="65">
        <f t="shared" si="0"/>
        <v>0</v>
      </c>
      <c r="H32" s="142"/>
      <c r="I32" s="8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41">
        <v>15</v>
      </c>
      <c r="B33" s="203"/>
      <c r="C33" s="64"/>
      <c r="D33" s="64"/>
      <c r="E33" s="64"/>
      <c r="F33" s="258"/>
      <c r="G33" s="65">
        <f t="shared" si="0"/>
        <v>0</v>
      </c>
      <c r="H33" s="142"/>
      <c r="I33" s="8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41">
        <v>16</v>
      </c>
      <c r="B34" s="203"/>
      <c r="C34" s="64"/>
      <c r="D34" s="64"/>
      <c r="E34" s="64"/>
      <c r="F34" s="258"/>
      <c r="G34" s="65">
        <f t="shared" si="0"/>
        <v>0</v>
      </c>
      <c r="H34" s="142"/>
      <c r="I34" s="8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41">
        <v>17</v>
      </c>
      <c r="B35" s="203"/>
      <c r="C35" s="64"/>
      <c r="D35" s="64"/>
      <c r="E35" s="64"/>
      <c r="F35" s="258"/>
      <c r="G35" s="65">
        <f t="shared" si="0"/>
        <v>0</v>
      </c>
      <c r="H35" s="142"/>
      <c r="I35" s="8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41">
        <v>18</v>
      </c>
      <c r="B36" s="203"/>
      <c r="C36" s="64"/>
      <c r="D36" s="64"/>
      <c r="E36" s="64"/>
      <c r="F36" s="258"/>
      <c r="G36" s="65">
        <f t="shared" si="0"/>
        <v>0</v>
      </c>
      <c r="H36" s="142"/>
      <c r="I36" s="8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41">
        <v>19</v>
      </c>
      <c r="B37" s="203"/>
      <c r="C37" s="64"/>
      <c r="D37" s="64"/>
      <c r="E37" s="64"/>
      <c r="F37" s="258"/>
      <c r="G37" s="65">
        <f t="shared" si="0"/>
        <v>0</v>
      </c>
      <c r="H37" s="142"/>
      <c r="I37" s="8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41">
        <v>20</v>
      </c>
      <c r="B38" s="203"/>
      <c r="C38" s="64"/>
      <c r="D38" s="64"/>
      <c r="E38" s="64"/>
      <c r="F38" s="258"/>
      <c r="G38" s="65">
        <f t="shared" si="0"/>
        <v>0</v>
      </c>
      <c r="H38" s="142"/>
      <c r="I38" s="8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41">
        <v>21</v>
      </c>
      <c r="B39" s="203"/>
      <c r="C39" s="64"/>
      <c r="D39" s="64"/>
      <c r="E39" s="64"/>
      <c r="F39" s="258"/>
      <c r="G39" s="65">
        <f t="shared" si="0"/>
        <v>0</v>
      </c>
      <c r="H39" s="142"/>
      <c r="I39" s="8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41">
        <v>22</v>
      </c>
      <c r="B40" s="203"/>
      <c r="C40" s="64"/>
      <c r="D40" s="64"/>
      <c r="E40" s="64"/>
      <c r="F40" s="258"/>
      <c r="G40" s="65">
        <f t="shared" si="0"/>
        <v>0</v>
      </c>
      <c r="H40" s="142"/>
      <c r="I40" s="8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41">
        <v>23</v>
      </c>
      <c r="B41" s="203"/>
      <c r="C41" s="64"/>
      <c r="D41" s="64"/>
      <c r="E41" s="64"/>
      <c r="F41" s="258"/>
      <c r="G41" s="65">
        <f t="shared" si="0"/>
        <v>0</v>
      </c>
      <c r="H41" s="142"/>
      <c r="I41" s="8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41">
        <v>24</v>
      </c>
      <c r="B42" s="203"/>
      <c r="C42" s="64"/>
      <c r="D42" s="64"/>
      <c r="E42" s="64"/>
      <c r="F42" s="258"/>
      <c r="G42" s="65">
        <f t="shared" si="0"/>
        <v>0</v>
      </c>
      <c r="H42" s="142"/>
      <c r="I42" s="8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41">
        <v>25</v>
      </c>
      <c r="B43" s="203"/>
      <c r="C43" s="64"/>
      <c r="D43" s="64"/>
      <c r="E43" s="64"/>
      <c r="F43" s="258"/>
      <c r="G43" s="65">
        <f t="shared" si="0"/>
        <v>0</v>
      </c>
      <c r="H43" s="142"/>
      <c r="I43" s="8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41">
        <v>26</v>
      </c>
      <c r="B44" s="203"/>
      <c r="C44" s="64"/>
      <c r="D44" s="64"/>
      <c r="E44" s="64"/>
      <c r="F44" s="258"/>
      <c r="G44" s="65">
        <f t="shared" si="0"/>
        <v>0</v>
      </c>
      <c r="H44" s="142"/>
      <c r="I44" s="8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41">
        <v>27</v>
      </c>
      <c r="B45" s="203"/>
      <c r="C45" s="64"/>
      <c r="D45" s="64"/>
      <c r="E45" s="64"/>
      <c r="F45" s="258"/>
      <c r="G45" s="65">
        <f t="shared" si="0"/>
        <v>0</v>
      </c>
      <c r="H45" s="142"/>
      <c r="I45" s="8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41">
        <v>28</v>
      </c>
      <c r="B46" s="143"/>
      <c r="C46" s="64"/>
      <c r="D46" s="64"/>
      <c r="E46" s="64"/>
      <c r="F46" s="258"/>
      <c r="G46" s="65">
        <f t="shared" si="0"/>
        <v>0</v>
      </c>
      <c r="H46" s="142"/>
      <c r="I46" s="8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41">
        <v>29</v>
      </c>
      <c r="B47" s="202"/>
      <c r="C47" s="64"/>
      <c r="D47" s="64"/>
      <c r="E47" s="64"/>
      <c r="F47" s="258"/>
      <c r="G47" s="65">
        <f t="shared" si="0"/>
        <v>0</v>
      </c>
      <c r="H47" s="142"/>
      <c r="I47" s="8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41">
        <v>30</v>
      </c>
      <c r="B48" s="202"/>
      <c r="C48" s="64"/>
      <c r="D48" s="64"/>
      <c r="E48" s="64"/>
      <c r="F48" s="258"/>
      <c r="G48" s="65">
        <f t="shared" si="0"/>
        <v>0</v>
      </c>
      <c r="H48" s="142"/>
      <c r="I48" s="8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89"/>
      <c r="B49" s="190"/>
      <c r="C49" s="189"/>
      <c r="D49" s="189"/>
      <c r="E49" s="189"/>
      <c r="F49" s="191"/>
      <c r="G49" s="44"/>
      <c r="H49" s="189"/>
      <c r="I49" s="8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89"/>
      <c r="B50" s="1"/>
      <c r="C50" s="448" t="s">
        <v>128</v>
      </c>
      <c r="D50" s="448"/>
      <c r="E50" s="448"/>
      <c r="F50" s="42" t="s">
        <v>65</v>
      </c>
      <c r="G50" s="44">
        <f>E11</f>
        <v>1</v>
      </c>
      <c r="H50" s="39" t="s">
        <v>66</v>
      </c>
      <c r="I50" s="34">
        <f>SUM(I19:I49)</f>
        <v>170000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33"/>
      <c r="B51" s="68"/>
      <c r="C51" s="193"/>
      <c r="D51" s="193"/>
      <c r="E51" s="42"/>
      <c r="F51" s="42" t="s">
        <v>65</v>
      </c>
      <c r="G51" s="41">
        <v>1</v>
      </c>
      <c r="H51" s="39" t="s">
        <v>66</v>
      </c>
      <c r="I51" s="38">
        <f>IF(E11=0,0,I50/G50)</f>
        <v>170000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65" customFormat="1" ht="24" customHeight="1">
      <c r="A52" s="264"/>
      <c r="B52" s="453" t="s">
        <v>42</v>
      </c>
      <c r="C52" s="453"/>
      <c r="D52" s="453"/>
      <c r="E52" s="453"/>
      <c r="F52" s="453"/>
      <c r="G52" s="453"/>
      <c r="H52" s="453"/>
      <c r="I52" s="453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</row>
    <row r="53" spans="1:21" ht="15.6" customHeight="1">
      <c r="A53" s="435" t="s">
        <v>172</v>
      </c>
      <c r="B53" s="436"/>
      <c r="C53" s="256" t="s">
        <v>159</v>
      </c>
      <c r="D53" s="254"/>
      <c r="E53" s="256" t="s">
        <v>160</v>
      </c>
      <c r="F53" s="254"/>
      <c r="G53" s="256" t="s">
        <v>161</v>
      </c>
      <c r="H53" s="254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899999999999999" customHeight="1">
      <c r="A54" s="437"/>
      <c r="B54" s="438"/>
      <c r="C54" s="289" t="s">
        <v>165</v>
      </c>
      <c r="D54" s="255"/>
      <c r="E54" s="290" t="s">
        <v>166</v>
      </c>
      <c r="F54" s="255"/>
      <c r="G54" s="289" t="s">
        <v>167</v>
      </c>
      <c r="H54" s="255"/>
      <c r="I54" s="26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45" hidden="1" customHeight="1">
      <c r="A55" s="243"/>
      <c r="B55" s="247"/>
      <c r="C55" s="244" t="s">
        <v>162</v>
      </c>
      <c r="D55" s="242">
        <f>IF(D54=0,0,D53/D54)</f>
        <v>0</v>
      </c>
      <c r="E55" s="244" t="s">
        <v>163</v>
      </c>
      <c r="F55" s="242">
        <f>IF(F54=0,0,F53/F54)</f>
        <v>0</v>
      </c>
      <c r="G55" s="244" t="s">
        <v>164</v>
      </c>
      <c r="H55" s="242">
        <f>IF(H54=0,0,H53/H54)</f>
        <v>0</v>
      </c>
      <c r="I55" s="2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6" customHeight="1">
      <c r="A56" s="1"/>
      <c r="B56" s="90"/>
      <c r="C56" s="1"/>
      <c r="D56" s="1"/>
      <c r="E56" s="1"/>
      <c r="F56" s="1"/>
      <c r="G56" s="1"/>
      <c r="H56" s="192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45">
      <c r="A57" s="9" t="s">
        <v>7</v>
      </c>
      <c r="B57" s="10" t="s">
        <v>174</v>
      </c>
      <c r="C57" s="10" t="s">
        <v>125</v>
      </c>
      <c r="D57" s="9" t="s">
        <v>3</v>
      </c>
      <c r="E57" s="200" t="s">
        <v>130</v>
      </c>
      <c r="F57" s="10" t="s">
        <v>29</v>
      </c>
      <c r="G57" s="10" t="s">
        <v>129</v>
      </c>
      <c r="H57" s="11" t="s">
        <v>30</v>
      </c>
      <c r="I57" s="7" t="s">
        <v>10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3">
        <v>1</v>
      </c>
      <c r="B58" s="204" t="s">
        <v>132</v>
      </c>
      <c r="C58" s="22"/>
      <c r="D58" s="3" t="s">
        <v>11</v>
      </c>
      <c r="E58" s="3"/>
      <c r="F58" s="145">
        <v>1</v>
      </c>
      <c r="G58" s="3">
        <v>1</v>
      </c>
      <c r="H58" s="69">
        <f>F58/60*G58*C58+E58/60</f>
        <v>0</v>
      </c>
      <c r="I58" s="8">
        <f t="shared" ref="I58:I82" si="2">IF(H58=0,0,($E$88-$I$50)/$H$85*H58*C58)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3">
        <v>2</v>
      </c>
      <c r="B59" s="202"/>
      <c r="C59" s="22"/>
      <c r="D59" s="3" t="s">
        <v>11</v>
      </c>
      <c r="E59" s="22"/>
      <c r="F59" s="145"/>
      <c r="G59" s="3">
        <f t="shared" ref="G59:G80" si="3">$E$11</f>
        <v>1</v>
      </c>
      <c r="H59" s="69">
        <f t="shared" ref="H59:H82" si="4">F59/60*G59*C59+E59/60</f>
        <v>0</v>
      </c>
      <c r="I59" s="8">
        <f t="shared" si="2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3">
        <v>3</v>
      </c>
      <c r="B60" s="202"/>
      <c r="C60" s="22"/>
      <c r="D60" s="3" t="s">
        <v>11</v>
      </c>
      <c r="E60" s="22"/>
      <c r="F60" s="145"/>
      <c r="G60" s="3">
        <f t="shared" si="3"/>
        <v>1</v>
      </c>
      <c r="H60" s="69">
        <f t="shared" si="4"/>
        <v>0</v>
      </c>
      <c r="I60" s="8">
        <f t="shared" si="2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3">
        <v>4</v>
      </c>
      <c r="B61" s="202"/>
      <c r="C61" s="22"/>
      <c r="D61" s="3" t="s">
        <v>11</v>
      </c>
      <c r="E61" s="22"/>
      <c r="F61" s="144"/>
      <c r="G61" s="3">
        <f t="shared" si="3"/>
        <v>1</v>
      </c>
      <c r="H61" s="69">
        <f t="shared" si="4"/>
        <v>0</v>
      </c>
      <c r="I61" s="8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3">
        <v>5</v>
      </c>
      <c r="B62" s="202"/>
      <c r="C62" s="22"/>
      <c r="D62" s="3" t="s">
        <v>11</v>
      </c>
      <c r="E62" s="22"/>
      <c r="F62" s="145"/>
      <c r="G62" s="3">
        <f t="shared" si="3"/>
        <v>1</v>
      </c>
      <c r="H62" s="69">
        <f t="shared" si="4"/>
        <v>0</v>
      </c>
      <c r="I62" s="8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3">
        <v>6</v>
      </c>
      <c r="B63" s="202"/>
      <c r="C63" s="22"/>
      <c r="D63" s="3" t="s">
        <v>11</v>
      </c>
      <c r="E63" s="22"/>
      <c r="F63" s="145"/>
      <c r="G63" s="3">
        <f t="shared" si="3"/>
        <v>1</v>
      </c>
      <c r="H63" s="69">
        <f t="shared" si="4"/>
        <v>0</v>
      </c>
      <c r="I63" s="8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3">
        <v>7</v>
      </c>
      <c r="B64" s="202"/>
      <c r="C64" s="22"/>
      <c r="D64" s="3" t="s">
        <v>11</v>
      </c>
      <c r="E64" s="22"/>
      <c r="F64" s="145"/>
      <c r="G64" s="3">
        <f t="shared" si="3"/>
        <v>1</v>
      </c>
      <c r="H64" s="69">
        <f t="shared" si="4"/>
        <v>0</v>
      </c>
      <c r="I64" s="8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3">
        <v>8</v>
      </c>
      <c r="B65" s="202"/>
      <c r="C65" s="22"/>
      <c r="D65" s="3" t="s">
        <v>11</v>
      </c>
      <c r="E65" s="22"/>
      <c r="F65" s="145"/>
      <c r="G65" s="3">
        <f t="shared" si="3"/>
        <v>1</v>
      </c>
      <c r="H65" s="69">
        <f t="shared" si="4"/>
        <v>0</v>
      </c>
      <c r="I65" s="8">
        <f t="shared" si="2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3">
        <v>9</v>
      </c>
      <c r="B66" s="202"/>
      <c r="C66" s="22"/>
      <c r="D66" s="3" t="s">
        <v>11</v>
      </c>
      <c r="E66" s="22"/>
      <c r="F66" s="145"/>
      <c r="G66" s="3">
        <f t="shared" si="3"/>
        <v>1</v>
      </c>
      <c r="H66" s="69">
        <f t="shared" si="4"/>
        <v>0</v>
      </c>
      <c r="I66" s="8">
        <f t="shared" si="2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3">
        <v>10</v>
      </c>
      <c r="B67" s="202"/>
      <c r="C67" s="22"/>
      <c r="D67" s="3" t="s">
        <v>11</v>
      </c>
      <c r="E67" s="22"/>
      <c r="F67" s="145"/>
      <c r="G67" s="3">
        <f t="shared" si="3"/>
        <v>1</v>
      </c>
      <c r="H67" s="69">
        <f t="shared" si="4"/>
        <v>0</v>
      </c>
      <c r="I67" s="8">
        <f t="shared" si="2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3">
        <v>11</v>
      </c>
      <c r="B68" s="202"/>
      <c r="C68" s="22"/>
      <c r="D68" s="3" t="s">
        <v>11</v>
      </c>
      <c r="E68" s="22"/>
      <c r="F68" s="145"/>
      <c r="G68" s="3">
        <f t="shared" si="3"/>
        <v>1</v>
      </c>
      <c r="H68" s="69">
        <f t="shared" si="4"/>
        <v>0</v>
      </c>
      <c r="I68" s="8">
        <f t="shared" si="2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3">
        <v>12</v>
      </c>
      <c r="B69" s="202"/>
      <c r="C69" s="22"/>
      <c r="D69" s="3" t="s">
        <v>11</v>
      </c>
      <c r="E69" s="22"/>
      <c r="F69" s="145"/>
      <c r="G69" s="3">
        <f t="shared" si="3"/>
        <v>1</v>
      </c>
      <c r="H69" s="69">
        <f t="shared" si="4"/>
        <v>0</v>
      </c>
      <c r="I69" s="8">
        <f t="shared" si="2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3">
        <v>13</v>
      </c>
      <c r="B70" s="202"/>
      <c r="C70" s="22"/>
      <c r="D70" s="3" t="s">
        <v>11</v>
      </c>
      <c r="E70" s="22"/>
      <c r="F70" s="145"/>
      <c r="G70" s="3">
        <f t="shared" si="3"/>
        <v>1</v>
      </c>
      <c r="H70" s="69">
        <f t="shared" si="4"/>
        <v>0</v>
      </c>
      <c r="I70" s="8">
        <f t="shared" si="2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3">
        <v>14</v>
      </c>
      <c r="B71" s="202"/>
      <c r="C71" s="22"/>
      <c r="D71" s="3" t="s">
        <v>11</v>
      </c>
      <c r="E71" s="22"/>
      <c r="F71" s="145"/>
      <c r="G71" s="3">
        <f t="shared" si="3"/>
        <v>1</v>
      </c>
      <c r="H71" s="69">
        <f t="shared" si="4"/>
        <v>0</v>
      </c>
      <c r="I71" s="8">
        <f t="shared" si="2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3">
        <v>15</v>
      </c>
      <c r="B72" s="202"/>
      <c r="C72" s="22"/>
      <c r="D72" s="3" t="s">
        <v>11</v>
      </c>
      <c r="E72" s="22"/>
      <c r="F72" s="145"/>
      <c r="G72" s="3">
        <f t="shared" si="3"/>
        <v>1</v>
      </c>
      <c r="H72" s="69">
        <f t="shared" si="4"/>
        <v>0</v>
      </c>
      <c r="I72" s="8">
        <f t="shared" si="2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3">
        <v>16</v>
      </c>
      <c r="B73" s="202"/>
      <c r="C73" s="22"/>
      <c r="D73" s="3" t="s">
        <v>11</v>
      </c>
      <c r="E73" s="22"/>
      <c r="F73" s="145"/>
      <c r="G73" s="3">
        <f t="shared" si="3"/>
        <v>1</v>
      </c>
      <c r="H73" s="69">
        <f t="shared" si="4"/>
        <v>0</v>
      </c>
      <c r="I73" s="8">
        <f t="shared" si="2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3">
        <v>17</v>
      </c>
      <c r="B74" s="205"/>
      <c r="C74" s="22"/>
      <c r="D74" s="3" t="s">
        <v>11</v>
      </c>
      <c r="E74" s="22"/>
      <c r="F74" s="145"/>
      <c r="G74" s="3">
        <f t="shared" si="3"/>
        <v>1</v>
      </c>
      <c r="H74" s="69">
        <f t="shared" si="4"/>
        <v>0</v>
      </c>
      <c r="I74" s="8">
        <f t="shared" si="2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3">
        <v>18</v>
      </c>
      <c r="B75" s="205"/>
      <c r="C75" s="22"/>
      <c r="D75" s="3" t="s">
        <v>11</v>
      </c>
      <c r="E75" s="22"/>
      <c r="F75" s="145"/>
      <c r="G75" s="3">
        <f t="shared" si="3"/>
        <v>1</v>
      </c>
      <c r="H75" s="69">
        <f t="shared" si="4"/>
        <v>0</v>
      </c>
      <c r="I75" s="8">
        <f t="shared" si="2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thickBot="1">
      <c r="A76" s="276">
        <v>19</v>
      </c>
      <c r="B76" s="277"/>
      <c r="C76" s="278"/>
      <c r="D76" s="276" t="s">
        <v>11</v>
      </c>
      <c r="E76" s="278"/>
      <c r="F76" s="279"/>
      <c r="G76" s="276">
        <f t="shared" si="3"/>
        <v>1</v>
      </c>
      <c r="H76" s="280">
        <f t="shared" si="4"/>
        <v>0</v>
      </c>
      <c r="I76" s="281">
        <f t="shared" si="2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271">
        <v>20</v>
      </c>
      <c r="B77" s="272">
        <f>IF(C53="L крив.1 (м)",0,C53)</f>
        <v>0</v>
      </c>
      <c r="C77" s="273"/>
      <c r="D77" s="271" t="s">
        <v>11</v>
      </c>
      <c r="E77" s="273"/>
      <c r="F77" s="274">
        <f>D55</f>
        <v>0</v>
      </c>
      <c r="G77" s="271">
        <f t="shared" si="3"/>
        <v>1</v>
      </c>
      <c r="H77" s="275">
        <f t="shared" si="4"/>
        <v>0</v>
      </c>
      <c r="I77" s="266">
        <f t="shared" si="2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261">
        <v>21</v>
      </c>
      <c r="B78" s="259">
        <f>IF(E53="L крив.2 (м)",0,E53)</f>
        <v>0</v>
      </c>
      <c r="C78" s="260"/>
      <c r="D78" s="261" t="s">
        <v>11</v>
      </c>
      <c r="E78" s="260"/>
      <c r="F78" s="262">
        <f>F55</f>
        <v>0</v>
      </c>
      <c r="G78" s="261">
        <f t="shared" si="3"/>
        <v>1</v>
      </c>
      <c r="H78" s="263">
        <f t="shared" si="4"/>
        <v>0</v>
      </c>
      <c r="I78" s="245">
        <f t="shared" si="2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261">
        <v>22</v>
      </c>
      <c r="B79" s="259">
        <f>IF(G53="L крив.3 (м)",0,G53)</f>
        <v>0</v>
      </c>
      <c r="C79" s="260"/>
      <c r="D79" s="261" t="s">
        <v>11</v>
      </c>
      <c r="E79" s="260"/>
      <c r="F79" s="262">
        <f>H55</f>
        <v>0</v>
      </c>
      <c r="G79" s="261">
        <f t="shared" si="3"/>
        <v>1</v>
      </c>
      <c r="H79" s="263">
        <f t="shared" si="4"/>
        <v>0</v>
      </c>
      <c r="I79" s="245">
        <f t="shared" si="2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3">
        <v>23</v>
      </c>
      <c r="B80" s="205"/>
      <c r="C80" s="22"/>
      <c r="D80" s="3" t="s">
        <v>11</v>
      </c>
      <c r="E80" s="22"/>
      <c r="F80" s="145"/>
      <c r="G80" s="3">
        <f t="shared" si="3"/>
        <v>1</v>
      </c>
      <c r="H80" s="69">
        <f t="shared" si="4"/>
        <v>0</v>
      </c>
      <c r="I80" s="8">
        <f t="shared" si="2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3">
        <v>24</v>
      </c>
      <c r="B81" s="250" t="s">
        <v>131</v>
      </c>
      <c r="C81" s="22">
        <v>1</v>
      </c>
      <c r="D81" s="3" t="s">
        <v>11</v>
      </c>
      <c r="E81" s="3">
        <v>0</v>
      </c>
      <c r="F81" s="145"/>
      <c r="G81" s="3">
        <v>1</v>
      </c>
      <c r="H81" s="69">
        <f t="shared" si="4"/>
        <v>0</v>
      </c>
      <c r="I81" s="8">
        <f t="shared" si="2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.75">
      <c r="A82" s="3">
        <v>25</v>
      </c>
      <c r="B82" s="250" t="s">
        <v>112</v>
      </c>
      <c r="C82" s="22">
        <v>1</v>
      </c>
      <c r="D82" s="3" t="s">
        <v>11</v>
      </c>
      <c r="E82" s="22"/>
      <c r="F82" s="201">
        <v>10</v>
      </c>
      <c r="G82" s="3">
        <v>1</v>
      </c>
      <c r="H82" s="69">
        <f t="shared" si="4"/>
        <v>0.16666666666666666</v>
      </c>
      <c r="I82" s="8">
        <f t="shared" si="2"/>
        <v>15579.06523115898</v>
      </c>
      <c r="J82" s="3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.75">
      <c r="A83" s="1"/>
      <c r="B83" s="90"/>
      <c r="C83" s="1"/>
      <c r="D83" s="1"/>
      <c r="E83" s="1"/>
      <c r="F83" s="1"/>
      <c r="G83" s="1"/>
      <c r="H83" s="13" t="s">
        <v>41</v>
      </c>
      <c r="I83" s="12">
        <f>SUM(I58:I82)</f>
        <v>15579.06523115898</v>
      </c>
      <c r="J83" s="36"/>
      <c r="K83" s="36"/>
      <c r="L83" s="36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thickBot="1">
      <c r="A84" s="1"/>
      <c r="B84" s="90"/>
      <c r="C84" s="1"/>
      <c r="D84" s="1"/>
      <c r="E84" s="1"/>
      <c r="F84" s="1"/>
      <c r="G84" s="1"/>
      <c r="H84" s="45" t="s">
        <v>67</v>
      </c>
      <c r="I84" s="43">
        <f>IF(E11=0,0,I83/E11)</f>
        <v>15579.06523115898</v>
      </c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thickBot="1">
      <c r="A85" s="1"/>
      <c r="B85" s="90"/>
      <c r="C85" s="1"/>
      <c r="D85" s="1"/>
      <c r="E85" s="35" t="s">
        <v>34</v>
      </c>
      <c r="F85" s="14">
        <f>SUM(F58:F84)+SUM(E58:E82)</f>
        <v>11</v>
      </c>
      <c r="G85" s="15" t="s">
        <v>133</v>
      </c>
      <c r="H85" s="14">
        <f>SUM(H58:H84)</f>
        <v>0.16666666666666666</v>
      </c>
      <c r="I85" s="16" t="s">
        <v>134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1"/>
      <c r="B86" s="90"/>
      <c r="C86" s="1"/>
      <c r="D86" s="1"/>
      <c r="E86" s="1"/>
      <c r="F86" s="1"/>
      <c r="G86" s="1"/>
      <c r="H86" s="192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71" t="s">
        <v>121</v>
      </c>
      <c r="C87" s="70"/>
      <c r="D87" s="70"/>
      <c r="E87" s="18">
        <f>1*инф.!D69</f>
        <v>185579.06523115898</v>
      </c>
      <c r="F87" s="2"/>
      <c r="G87" s="2"/>
      <c r="H87" s="2"/>
      <c r="I87" s="1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>
      <c r="A88" s="1"/>
      <c r="B88" s="71" t="s">
        <v>122</v>
      </c>
      <c r="C88" s="70"/>
      <c r="D88" s="70"/>
      <c r="E88" s="18">
        <f>1*инф.!D70</f>
        <v>185579.06523115898</v>
      </c>
      <c r="F88" s="455"/>
      <c r="G88" s="455"/>
      <c r="H88" s="455"/>
      <c r="I88" s="45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>
      <c r="A89" s="1" t="s">
        <v>111</v>
      </c>
      <c r="B89" s="456"/>
      <c r="C89" s="456"/>
      <c r="D89" s="456"/>
      <c r="E89" s="456"/>
      <c r="F89" s="456"/>
      <c r="G89" s="456"/>
      <c r="H89" s="456"/>
      <c r="I89" s="45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454"/>
      <c r="B90" s="454"/>
      <c r="C90" s="454"/>
      <c r="D90" s="454"/>
      <c r="E90" s="454"/>
      <c r="F90" s="454"/>
      <c r="G90" s="454"/>
      <c r="H90" s="454"/>
      <c r="I90" s="4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>
      <c r="A91" s="454"/>
      <c r="B91" s="454"/>
      <c r="C91" s="454"/>
      <c r="D91" s="454"/>
      <c r="E91" s="454"/>
      <c r="F91" s="454"/>
      <c r="G91" s="454"/>
      <c r="H91" s="454"/>
      <c r="I91" s="4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.75">
      <c r="A92" s="36" t="s">
        <v>33</v>
      </c>
      <c r="B92" s="36"/>
      <c r="C92" s="36"/>
      <c r="D92" s="36"/>
      <c r="E92" s="36"/>
      <c r="F92" s="36"/>
      <c r="G92" s="36" t="s">
        <v>32</v>
      </c>
      <c r="H92" s="36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.75">
      <c r="A93" s="36"/>
      <c r="B93" s="36"/>
      <c r="C93" s="36"/>
      <c r="D93" s="36"/>
      <c r="E93" s="36"/>
      <c r="F93" s="36"/>
      <c r="G93" s="36"/>
      <c r="H93" s="36"/>
      <c r="I93" s="19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37" t="s">
        <v>14</v>
      </c>
      <c r="B94" s="37"/>
      <c r="C94" s="37"/>
      <c r="D94" s="37"/>
      <c r="E94" s="37"/>
      <c r="F94" s="37"/>
      <c r="G94" s="37" t="s">
        <v>15</v>
      </c>
      <c r="H94" s="37"/>
      <c r="I94" s="7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 t="s">
        <v>38</v>
      </c>
      <c r="B95" s="90"/>
      <c r="C95" s="1"/>
      <c r="D95" s="1"/>
      <c r="E95" s="1"/>
      <c r="F95" s="1"/>
      <c r="G95" s="1" t="s">
        <v>38</v>
      </c>
      <c r="H95" s="1"/>
      <c r="I95" s="196"/>
      <c r="J95" s="1"/>
      <c r="K95" s="1"/>
      <c r="L95" s="197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2"/>
      <c r="B96" s="90"/>
      <c r="C96" s="1"/>
      <c r="D96" s="1"/>
      <c r="E96" s="1"/>
      <c r="F96" s="1"/>
      <c r="G96" s="2"/>
      <c r="H96" s="1"/>
      <c r="I96" s="19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90"/>
      <c r="C97" s="1"/>
      <c r="D97" s="1"/>
      <c r="E97" s="1"/>
      <c r="F97" s="1"/>
      <c r="G97" s="1"/>
      <c r="H97" s="1"/>
      <c r="I97" s="19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90"/>
      <c r="C98" s="1"/>
      <c r="D98" s="1"/>
      <c r="E98" s="1"/>
      <c r="F98" s="1"/>
      <c r="G98" s="1"/>
      <c r="H98" s="1"/>
      <c r="I98" s="19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90"/>
      <c r="C99" s="1"/>
      <c r="D99" s="1"/>
      <c r="E99" s="1"/>
      <c r="F99" s="1"/>
      <c r="G99" s="1"/>
      <c r="H99" s="1"/>
      <c r="I99" s="19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90"/>
      <c r="C100" s="1"/>
      <c r="D100" s="1"/>
      <c r="E100" s="1"/>
      <c r="F100" s="1"/>
      <c r="G100" s="1"/>
      <c r="H100" s="1"/>
      <c r="I100" s="19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90"/>
      <c r="C101" s="1"/>
      <c r="D101" s="1"/>
      <c r="E101" s="1"/>
      <c r="F101" s="1"/>
      <c r="G101" s="1"/>
      <c r="H101" s="1"/>
      <c r="I101" s="19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90"/>
      <c r="C102" s="1"/>
      <c r="D102" s="1"/>
      <c r="E102" s="1"/>
      <c r="F102" s="1"/>
      <c r="G102" s="1"/>
      <c r="H102" s="1"/>
      <c r="I102" s="19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90"/>
      <c r="C103" s="1"/>
      <c r="D103" s="1"/>
      <c r="E103" s="1"/>
      <c r="F103" s="1"/>
      <c r="G103" s="1"/>
      <c r="H103" s="1"/>
      <c r="I103" s="19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90"/>
      <c r="C104" s="1"/>
      <c r="D104" s="1"/>
      <c r="E104" s="1"/>
      <c r="F104" s="1"/>
      <c r="G104" s="1"/>
      <c r="H104" s="1"/>
      <c r="I104" s="19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90"/>
      <c r="C105" s="1"/>
      <c r="D105" s="1"/>
      <c r="E105" s="1"/>
      <c r="F105" s="1"/>
      <c r="G105" s="1"/>
      <c r="H105" s="1"/>
      <c r="I105" s="19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90"/>
      <c r="C106" s="1"/>
      <c r="D106" s="1"/>
      <c r="E106" s="1"/>
      <c r="F106" s="1"/>
      <c r="G106" s="1"/>
      <c r="H106" s="1"/>
      <c r="I106" s="19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90"/>
      <c r="C107" s="1"/>
      <c r="D107" s="1"/>
      <c r="E107" s="1"/>
      <c r="F107" s="1"/>
      <c r="G107" s="1"/>
      <c r="H107" s="1"/>
      <c r="I107" s="19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96"/>
      <c r="F108" s="1"/>
      <c r="G108" s="1"/>
      <c r="H108" s="198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96"/>
      <c r="F109" s="1"/>
      <c r="G109" s="1"/>
      <c r="H109" s="199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96"/>
      <c r="F110" s="1"/>
      <c r="G110" s="1"/>
      <c r="H110" s="1"/>
      <c r="I110" s="19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96"/>
      <c r="F111" s="1"/>
      <c r="G111" s="1"/>
      <c r="H111" s="1"/>
      <c r="I111" s="19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96"/>
      <c r="F112" s="1"/>
      <c r="G112" s="1"/>
      <c r="H112" s="1"/>
      <c r="I112" s="19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</sheetData>
  <sheetProtection password="CF42" sheet="1" objects="1" scenarios="1"/>
  <mergeCells count="13">
    <mergeCell ref="A90:I90"/>
    <mergeCell ref="B17:C17"/>
    <mergeCell ref="B52:I52"/>
    <mergeCell ref="A91:I91"/>
    <mergeCell ref="E3:F3"/>
    <mergeCell ref="A5:I5"/>
    <mergeCell ref="C7:I7"/>
    <mergeCell ref="F88:I88"/>
    <mergeCell ref="B89:I89"/>
    <mergeCell ref="C50:E50"/>
    <mergeCell ref="A53:B54"/>
    <mergeCell ref="F9:F10"/>
    <mergeCell ref="C13:C15"/>
  </mergeCells>
  <phoneticPr fontId="0" type="noConversion"/>
  <conditionalFormatting sqref="F88:I88 B89:I91 A90:A91">
    <cfRule type="cellIs" dxfId="53" priority="8" operator="greaterThan">
      <formula>0</formula>
    </cfRule>
  </conditionalFormatting>
  <conditionalFormatting sqref="I9:I10 C7:I7 E11:E12">
    <cfRule type="cellIs" dxfId="52" priority="2" operator="equal">
      <formula>0</formula>
    </cfRule>
  </conditionalFormatting>
  <conditionalFormatting sqref="I9:I10 C7:I7 E11:E12">
    <cfRule type="cellIs" dxfId="51" priority="1" operator="equal">
      <formula>0</formula>
    </cfRule>
  </conditionalFormatting>
  <pageMargins left="0.39370078740157483" right="0.39370078740157483" top="0.39370078740157483" bottom="0.39370078740157483" header="0.31496062992125984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ЗАЯВКА</vt:lpstr>
      <vt:lpstr>ТЗ_производство</vt:lpstr>
      <vt:lpstr>ТЗ_печать</vt:lpstr>
      <vt:lpstr>смета</vt:lpstr>
      <vt:lpstr>изд.1</vt:lpstr>
      <vt:lpstr>изд.2</vt:lpstr>
      <vt:lpstr>изд.3</vt:lpstr>
      <vt:lpstr>изд.4</vt:lpstr>
      <vt:lpstr>изд.5</vt:lpstr>
      <vt:lpstr>изд.6</vt:lpstr>
      <vt:lpstr>изд.7</vt:lpstr>
      <vt:lpstr>изд.8</vt:lpstr>
      <vt:lpstr>изд.9</vt:lpstr>
      <vt:lpstr>изд.10</vt:lpstr>
      <vt:lpstr>изд.11</vt:lpstr>
      <vt:lpstr>изд.12</vt:lpstr>
      <vt:lpstr>изд.13</vt:lpstr>
      <vt:lpstr>изд.14</vt:lpstr>
      <vt:lpstr>изд.15</vt:lpstr>
      <vt:lpstr>инф.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***</cp:lastModifiedBy>
  <cp:lastPrinted>2011-03-23T08:15:39Z</cp:lastPrinted>
  <dcterms:created xsi:type="dcterms:W3CDTF">2010-04-08T06:24:49Z</dcterms:created>
  <dcterms:modified xsi:type="dcterms:W3CDTF">2011-10-05T06:05:30Z</dcterms:modified>
</cp:coreProperties>
</file>