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28740" yWindow="180" windowWidth="20730" windowHeight="11760" tabRatio="940" firstSheet="3" activeTab="5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25725"/>
</workbook>
</file>

<file path=xl/calcChain.xml><?xml version="1.0" encoding="utf-8"?>
<calcChain xmlns="http://schemas.openxmlformats.org/spreadsheetml/2006/main">
  <c r="G171" i="37"/>
  <c r="G170"/>
  <c r="G169"/>
  <c r="C171"/>
  <c r="C170"/>
  <c r="C169"/>
  <c r="G171" i="38"/>
  <c r="G170"/>
  <c r="G169"/>
  <c r="G9" i="20" l="1"/>
  <c r="F11"/>
  <c r="F10"/>
  <c r="F9"/>
  <c r="D7"/>
  <c r="G9" i="21"/>
  <c r="F11"/>
  <c r="F10"/>
  <c r="F9"/>
  <c r="G9" i="22"/>
  <c r="F11"/>
  <c r="F10"/>
  <c r="F9"/>
  <c r="D7"/>
  <c r="G9" i="18"/>
  <c r="F11"/>
  <c r="F10"/>
  <c r="F9"/>
  <c r="D7"/>
  <c r="F11" i="6" l="1"/>
  <c r="D118" i="40" l="1"/>
  <c r="D118" i="39"/>
  <c r="D146" s="1"/>
  <c r="D118" i="38"/>
  <c r="D146" s="1"/>
  <c r="D118" i="37"/>
  <c r="D146" s="1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44" i="39"/>
  <c r="D148"/>
  <c r="D152"/>
  <c r="D156"/>
  <c r="D160"/>
  <c r="D164"/>
  <c r="D168"/>
  <c r="D172"/>
  <c r="D145" i="38"/>
  <c r="D157"/>
  <c r="D161"/>
  <c r="D165"/>
  <c r="D169"/>
  <c r="D173"/>
  <c r="D144" i="37"/>
  <c r="D145"/>
  <c r="D147"/>
  <c r="D148"/>
  <c r="D149"/>
  <c r="D151"/>
  <c r="D152"/>
  <c r="D153"/>
  <c r="D155"/>
  <c r="D156"/>
  <c r="D157"/>
  <c r="D159"/>
  <c r="D160"/>
  <c r="D161"/>
  <c r="D163"/>
  <c r="D164"/>
  <c r="D165"/>
  <c r="D167"/>
  <c r="D168"/>
  <c r="D169"/>
  <c r="D171"/>
  <c r="D172"/>
  <c r="D173"/>
  <c r="D169" i="40"/>
  <c r="D170"/>
  <c r="D171"/>
  <c r="D40" i="45"/>
  <c r="E57" i="1" s="1"/>
  <c r="D41" i="45"/>
  <c r="E58" i="1" s="1"/>
  <c r="D42" i="45"/>
  <c r="E59" i="10" s="1"/>
  <c r="D43" i="45"/>
  <c r="D44"/>
  <c r="E61" i="1" s="1"/>
  <c r="D45" i="45"/>
  <c r="E62" i="1" s="1"/>
  <c r="D46" i="45"/>
  <c r="E63" i="10" s="1"/>
  <c r="D47" i="45"/>
  <c r="D48"/>
  <c r="E65" i="1" s="1"/>
  <c r="D49" i="45"/>
  <c r="E66" i="10" s="1"/>
  <c r="D50" i="45"/>
  <c r="E67" i="1" s="1"/>
  <c r="D51" i="45"/>
  <c r="D52"/>
  <c r="D53"/>
  <c r="E70" i="1" s="1"/>
  <c r="D54" i="45"/>
  <c r="E71" i="1" s="1"/>
  <c r="D55" i="45"/>
  <c r="D56"/>
  <c r="D57"/>
  <c r="D58"/>
  <c r="E75" i="1" s="1"/>
  <c r="D59" i="45"/>
  <c r="D60"/>
  <c r="D61"/>
  <c r="E78" i="1" s="1"/>
  <c r="D62" i="45"/>
  <c r="E79" i="1" s="1"/>
  <c r="D63" i="45"/>
  <c r="D64"/>
  <c r="D65"/>
  <c r="E82" i="1" s="1"/>
  <c r="D66" i="45"/>
  <c r="E83" i="1" s="1"/>
  <c r="D67" i="45"/>
  <c r="D68"/>
  <c r="D69"/>
  <c r="D70"/>
  <c r="D71"/>
  <c r="D72"/>
  <c r="D73"/>
  <c r="E90" i="10" s="1"/>
  <c r="D74" i="45"/>
  <c r="D75"/>
  <c r="D76"/>
  <c r="D77"/>
  <c r="E94" i="10" s="1"/>
  <c r="D78" i="45"/>
  <c r="E95" i="6" s="1"/>
  <c r="D79" i="45"/>
  <c r="E96" i="40" s="1"/>
  <c r="D80" i="45"/>
  <c r="E97" i="1" s="1"/>
  <c r="D81" i="45"/>
  <c r="E98" i="6" s="1"/>
  <c r="D82" i="45"/>
  <c r="E99" i="6" s="1"/>
  <c r="D83" i="45"/>
  <c r="D84"/>
  <c r="E101" i="1" s="1"/>
  <c r="D85" i="45"/>
  <c r="E102" i="6" s="1"/>
  <c r="D86" i="45"/>
  <c r="E103" i="6" s="1"/>
  <c r="D87" i="45"/>
  <c r="D88"/>
  <c r="E105" i="10" s="1"/>
  <c r="D89" i="45"/>
  <c r="E106" i="1" s="1"/>
  <c r="D90" i="45"/>
  <c r="E107" i="6" s="1"/>
  <c r="D91" i="45"/>
  <c r="D92"/>
  <c r="B85"/>
  <c r="C102" i="37" s="1"/>
  <c r="C85" i="45"/>
  <c r="D102" i="6" s="1"/>
  <c r="E85" i="45"/>
  <c r="F85"/>
  <c r="B86"/>
  <c r="C103" i="1" s="1"/>
  <c r="C86" i="45"/>
  <c r="D103" i="6" s="1"/>
  <c r="E86" i="45"/>
  <c r="F103" i="34" s="1"/>
  <c r="F86" i="45"/>
  <c r="G103" i="6" s="1"/>
  <c r="B87" i="45"/>
  <c r="C104" i="36" s="1"/>
  <c r="C87" i="45"/>
  <c r="D104" i="6" s="1"/>
  <c r="E87" i="45"/>
  <c r="F104" i="40" s="1"/>
  <c r="F87" i="45"/>
  <c r="G104" i="40" s="1"/>
  <c r="B88" i="45"/>
  <c r="C105" i="38" s="1"/>
  <c r="C88" i="45"/>
  <c r="D105" i="6" s="1"/>
  <c r="E88" i="45"/>
  <c r="F105" i="35" s="1"/>
  <c r="F88" i="45"/>
  <c r="G105" i="41" s="1"/>
  <c r="B89" i="45"/>
  <c r="C106" i="1" s="1"/>
  <c r="C89" i="45"/>
  <c r="D106" i="1" s="1"/>
  <c r="E89" i="45"/>
  <c r="F89"/>
  <c r="B90"/>
  <c r="C107" i="36" s="1"/>
  <c r="C90" i="45"/>
  <c r="D107" i="6" s="1"/>
  <c r="E90" i="45"/>
  <c r="F107" i="37" s="1"/>
  <c r="F90" i="45"/>
  <c r="B91"/>
  <c r="C108" i="1" s="1"/>
  <c r="C91" i="45"/>
  <c r="D108" i="6" s="1"/>
  <c r="E91" i="45"/>
  <c r="F108" i="1" s="1"/>
  <c r="F91" i="45"/>
  <c r="B92"/>
  <c r="C92"/>
  <c r="E92"/>
  <c r="F92"/>
  <c r="C103" i="10"/>
  <c r="D174" i="37" l="1"/>
  <c r="D170"/>
  <c r="D166"/>
  <c r="D162"/>
  <c r="D158"/>
  <c r="D154"/>
  <c r="D150"/>
  <c r="D149" i="38"/>
  <c r="D171"/>
  <c r="D167"/>
  <c r="D163"/>
  <c r="D159"/>
  <c r="D155"/>
  <c r="D151"/>
  <c r="D147"/>
  <c r="D143"/>
  <c r="D153"/>
  <c r="D172"/>
  <c r="D168"/>
  <c r="D164"/>
  <c r="D160"/>
  <c r="D156"/>
  <c r="D152"/>
  <c r="D148"/>
  <c r="D144"/>
  <c r="D174"/>
  <c r="D170"/>
  <c r="D166"/>
  <c r="D162"/>
  <c r="D158"/>
  <c r="D154"/>
  <c r="D150"/>
  <c r="D171" i="39"/>
  <c r="D167"/>
  <c r="D163"/>
  <c r="D159"/>
  <c r="D155"/>
  <c r="D151"/>
  <c r="D147"/>
  <c r="D143"/>
  <c r="D173"/>
  <c r="D169"/>
  <c r="D165"/>
  <c r="D161"/>
  <c r="D157"/>
  <c r="D153"/>
  <c r="D149"/>
  <c r="D145"/>
  <c r="D174"/>
  <c r="D170"/>
  <c r="D166"/>
  <c r="D162"/>
  <c r="D158"/>
  <c r="D154"/>
  <c r="D150"/>
  <c r="F104" i="10"/>
  <c r="D104" i="40"/>
  <c r="F105" i="36"/>
  <c r="E99" i="34"/>
  <c r="E74" i="11"/>
  <c r="E74" i="6"/>
  <c r="F106" i="41"/>
  <c r="F106" i="6"/>
  <c r="F105" i="21"/>
  <c r="F105" i="6"/>
  <c r="F104" i="34"/>
  <c r="F104" i="6"/>
  <c r="F103" i="8"/>
  <c r="F103" i="6"/>
  <c r="F102" i="39"/>
  <c r="F102" i="6"/>
  <c r="E104" i="34"/>
  <c r="E104" i="6"/>
  <c r="E100" i="7"/>
  <c r="E100" i="6"/>
  <c r="E96" i="8"/>
  <c r="E96" i="6"/>
  <c r="E92" i="37"/>
  <c r="E92" i="6"/>
  <c r="E88" i="11"/>
  <c r="E88" i="6"/>
  <c r="E84" i="11"/>
  <c r="E84" i="6"/>
  <c r="E80" i="11"/>
  <c r="E80" i="6"/>
  <c r="E76" i="11"/>
  <c r="E76" i="6"/>
  <c r="E72" i="11"/>
  <c r="E72" i="6"/>
  <c r="E68" i="11"/>
  <c r="E68" i="6"/>
  <c r="E64" i="11"/>
  <c r="E64" i="6"/>
  <c r="E60" i="11"/>
  <c r="E60" i="6"/>
  <c r="D103" i="11"/>
  <c r="E104" i="40"/>
  <c r="D103" i="34"/>
  <c r="G103"/>
  <c r="D103" i="35"/>
  <c r="E103" i="9"/>
  <c r="E101" i="10"/>
  <c r="E97"/>
  <c r="E92"/>
  <c r="E88"/>
  <c r="E83"/>
  <c r="E79"/>
  <c r="E75"/>
  <c r="E71"/>
  <c r="E67"/>
  <c r="E62"/>
  <c r="E58"/>
  <c r="E104" i="1"/>
  <c r="E103"/>
  <c r="E102"/>
  <c r="E100"/>
  <c r="E99"/>
  <c r="E98"/>
  <c r="E96"/>
  <c r="E64"/>
  <c r="E63"/>
  <c r="E60"/>
  <c r="E59"/>
  <c r="G106" i="8"/>
  <c r="G106" i="6"/>
  <c r="G104" i="23"/>
  <c r="G104" i="6"/>
  <c r="G102" i="37"/>
  <c r="G102" i="6"/>
  <c r="E101" i="34"/>
  <c r="E101" i="6"/>
  <c r="E97" i="34"/>
  <c r="E97" i="6"/>
  <c r="E93" i="34"/>
  <c r="E93" i="6"/>
  <c r="E89" i="34"/>
  <c r="E89" i="6"/>
  <c r="E85" i="11"/>
  <c r="E85" i="6"/>
  <c r="E81" i="11"/>
  <c r="E81" i="6"/>
  <c r="E77" i="11"/>
  <c r="E77" i="6"/>
  <c r="E73" i="11"/>
  <c r="E73" i="6"/>
  <c r="E69" i="11"/>
  <c r="E69" i="6"/>
  <c r="E65" i="11"/>
  <c r="E65" i="6"/>
  <c r="E61" i="11"/>
  <c r="E61" i="6"/>
  <c r="E57" i="11"/>
  <c r="E57" i="6"/>
  <c r="G104" i="35"/>
  <c r="E99" i="41"/>
  <c r="F105" i="24"/>
  <c r="D102" i="10"/>
  <c r="E102"/>
  <c r="E98"/>
  <c r="E93"/>
  <c r="E89"/>
  <c r="E84"/>
  <c r="E80"/>
  <c r="E76"/>
  <c r="E72"/>
  <c r="E68"/>
  <c r="C102" i="1"/>
  <c r="F104"/>
  <c r="F103"/>
  <c r="F102"/>
  <c r="E106" i="40"/>
  <c r="E106" i="6"/>
  <c r="E86" i="11"/>
  <c r="E86" i="6"/>
  <c r="F102" i="41"/>
  <c r="E96" i="7"/>
  <c r="D103" i="10"/>
  <c r="E103"/>
  <c r="E99"/>
  <c r="E85"/>
  <c r="E81"/>
  <c r="E77"/>
  <c r="E73"/>
  <c r="E69"/>
  <c r="E64"/>
  <c r="E60"/>
  <c r="F106" i="1"/>
  <c r="G104"/>
  <c r="G103"/>
  <c r="G102"/>
  <c r="E86"/>
  <c r="E85"/>
  <c r="E84"/>
  <c r="E81"/>
  <c r="E80"/>
  <c r="E77"/>
  <c r="E76"/>
  <c r="E74"/>
  <c r="E73"/>
  <c r="E72"/>
  <c r="E69"/>
  <c r="E68"/>
  <c r="E94" i="19"/>
  <c r="E94" i="6"/>
  <c r="E90" i="20"/>
  <c r="E90" i="6"/>
  <c r="E82" i="11"/>
  <c r="E82" i="6"/>
  <c r="E78" i="11"/>
  <c r="E78" i="6"/>
  <c r="E70" i="11"/>
  <c r="E70" i="6"/>
  <c r="E62" i="11"/>
  <c r="E62" i="6"/>
  <c r="E58" i="11"/>
  <c r="E58" i="6"/>
  <c r="D106" i="10"/>
  <c r="D106" i="6"/>
  <c r="E91" i="38"/>
  <c r="E91" i="6"/>
  <c r="E83" i="11"/>
  <c r="E83" i="6"/>
  <c r="E79" i="11"/>
  <c r="E79" i="6"/>
  <c r="E75" i="11"/>
  <c r="E75" i="6"/>
  <c r="E71" i="11"/>
  <c r="E71" i="6"/>
  <c r="E67" i="11"/>
  <c r="E67" i="6"/>
  <c r="E63" i="11"/>
  <c r="E63" i="6"/>
  <c r="E59" i="11"/>
  <c r="E59" i="6"/>
  <c r="G104" i="11"/>
  <c r="G103" i="10"/>
  <c r="F103" i="11"/>
  <c r="E100" i="40"/>
  <c r="E103" i="34"/>
  <c r="E104" i="37"/>
  <c r="D104" i="38"/>
  <c r="G102" i="7"/>
  <c r="D104" i="10"/>
  <c r="E104"/>
  <c r="E100"/>
  <c r="E96"/>
  <c r="E91"/>
  <c r="E86"/>
  <c r="E82"/>
  <c r="E78"/>
  <c r="E74"/>
  <c r="E70"/>
  <c r="E65"/>
  <c r="E61"/>
  <c r="E57"/>
  <c r="C104" i="1"/>
  <c r="G106"/>
  <c r="F105"/>
  <c r="D104"/>
  <c r="D103"/>
  <c r="D102"/>
  <c r="E94"/>
  <c r="E93"/>
  <c r="E92"/>
  <c r="E91"/>
  <c r="E90"/>
  <c r="E89"/>
  <c r="E88"/>
  <c r="E66"/>
  <c r="E66" i="11"/>
  <c r="E66" i="6"/>
  <c r="E87" i="11"/>
  <c r="E87" i="6"/>
  <c r="E87" i="10"/>
  <c r="E87" i="1"/>
  <c r="E95" i="34"/>
  <c r="E95" i="39"/>
  <c r="E95" i="10"/>
  <c r="E95" i="1"/>
  <c r="G105" i="10"/>
  <c r="G105" i="1"/>
  <c r="G105" i="38"/>
  <c r="G105" i="6"/>
  <c r="E105" i="43"/>
  <c r="E105" i="6"/>
  <c r="E105" i="1"/>
  <c r="D105" i="8"/>
  <c r="D105" i="10"/>
  <c r="D105" i="1"/>
  <c r="C105"/>
  <c r="G108" i="21"/>
  <c r="G108" i="6"/>
  <c r="G108" i="11"/>
  <c r="G108" i="40"/>
  <c r="G108" i="35"/>
  <c r="G108" i="1"/>
  <c r="G107" i="36"/>
  <c r="G107" i="6"/>
  <c r="G107" i="34"/>
  <c r="G107" i="10"/>
  <c r="G107" i="1"/>
  <c r="F108" i="34"/>
  <c r="F108" i="6"/>
  <c r="F108" i="40"/>
  <c r="F107" i="11"/>
  <c r="F107" i="7"/>
  <c r="F107" i="6"/>
  <c r="F107" i="34"/>
  <c r="F107" i="1"/>
  <c r="E108" i="37"/>
  <c r="E108" i="6"/>
  <c r="E108" i="40"/>
  <c r="E108" i="8"/>
  <c r="E108" i="1"/>
  <c r="E108" i="10"/>
  <c r="E107" i="36"/>
  <c r="E107" i="34"/>
  <c r="E107" i="38"/>
  <c r="E107" i="10"/>
  <c r="E107" i="1"/>
  <c r="D108" i="40"/>
  <c r="D108" i="39"/>
  <c r="D108" i="1"/>
  <c r="D108" i="36"/>
  <c r="D108" i="10"/>
  <c r="D107" i="11"/>
  <c r="D107" i="10"/>
  <c r="D107" i="34"/>
  <c r="D107" i="35"/>
  <c r="D107" i="1"/>
  <c r="C107"/>
  <c r="E106" i="10"/>
  <c r="F106" i="9"/>
  <c r="F106" i="10"/>
  <c r="E92" i="40"/>
  <c r="E92" i="8"/>
  <c r="E91" i="34"/>
  <c r="C108" i="10"/>
  <c r="C108" i="43"/>
  <c r="C108" i="20"/>
  <c r="C108" i="5"/>
  <c r="C108" i="7"/>
  <c r="C108" i="8"/>
  <c r="C108" i="37"/>
  <c r="C108" i="19"/>
  <c r="C108" i="18"/>
  <c r="C108" i="24"/>
  <c r="C108" i="21"/>
  <c r="C108" i="6"/>
  <c r="C108" i="9"/>
  <c r="C108" i="41"/>
  <c r="C108" i="39"/>
  <c r="C108" i="38"/>
  <c r="C106" i="10"/>
  <c r="C106" i="43"/>
  <c r="C106" i="24"/>
  <c r="C106" i="23"/>
  <c r="C106" i="19"/>
  <c r="C106" i="20"/>
  <c r="C106" i="21"/>
  <c r="C106" i="22"/>
  <c r="C106" i="18"/>
  <c r="C106" i="5"/>
  <c r="C106" i="6"/>
  <c r="C106" i="36"/>
  <c r="C106" i="9"/>
  <c r="C106" i="41"/>
  <c r="C106" i="39"/>
  <c r="C106" i="38"/>
  <c r="C103" i="24"/>
  <c r="C103" i="23"/>
  <c r="C103" i="19"/>
  <c r="C103" i="20"/>
  <c r="C103" i="21"/>
  <c r="C103" i="22"/>
  <c r="C103" i="18"/>
  <c r="C103" i="5"/>
  <c r="C103" i="6"/>
  <c r="C103" i="9"/>
  <c r="C103" i="41"/>
  <c r="C103" i="39"/>
  <c r="C103" i="38"/>
  <c r="C103" i="43"/>
  <c r="C103" i="7"/>
  <c r="C103" i="8"/>
  <c r="C103" i="37"/>
  <c r="C103" i="36"/>
  <c r="E98" i="43"/>
  <c r="E98" i="20"/>
  <c r="E98" i="5"/>
  <c r="E98" i="7"/>
  <c r="E98" i="8"/>
  <c r="E98" i="37"/>
  <c r="E98" i="19"/>
  <c r="E98" i="18"/>
  <c r="E98" i="24"/>
  <c r="E98" i="21"/>
  <c r="E98" i="9"/>
  <c r="E98" i="41"/>
  <c r="E98" i="39"/>
  <c r="E98" i="38"/>
  <c r="D108" i="43"/>
  <c r="D108" i="24"/>
  <c r="D108" i="23"/>
  <c r="D108" i="19"/>
  <c r="D108" i="20"/>
  <c r="D108" i="21"/>
  <c r="D108" i="22"/>
  <c r="D108" i="18"/>
  <c r="D108" i="5"/>
  <c r="D108" i="7"/>
  <c r="D108" i="8"/>
  <c r="D108" i="37"/>
  <c r="D107" i="43"/>
  <c r="D107" i="24"/>
  <c r="D107" i="21"/>
  <c r="D107" i="7"/>
  <c r="D107" i="8"/>
  <c r="D107" i="37"/>
  <c r="D107" i="20"/>
  <c r="D107" i="5"/>
  <c r="D107" i="23"/>
  <c r="D107" i="22"/>
  <c r="D107" i="9"/>
  <c r="D107" i="41"/>
  <c r="D107" i="39"/>
  <c r="D107" i="38"/>
  <c r="D106" i="24"/>
  <c r="D106" i="23"/>
  <c r="D106" i="19"/>
  <c r="D106" i="20"/>
  <c r="D106" i="21"/>
  <c r="D106" i="22"/>
  <c r="D106" i="18"/>
  <c r="D106" i="5"/>
  <c r="D106" i="9"/>
  <c r="D106" i="41"/>
  <c r="D106" i="39"/>
  <c r="D106" i="38"/>
  <c r="D106" i="43"/>
  <c r="D106" i="7"/>
  <c r="D106" i="8"/>
  <c r="D106" i="37"/>
  <c r="D106" i="36"/>
  <c r="D105" i="43"/>
  <c r="D105" i="24"/>
  <c r="D105" i="23"/>
  <c r="D105" i="19"/>
  <c r="D105" i="20"/>
  <c r="D105" i="21"/>
  <c r="D105" i="22"/>
  <c r="D105" i="18"/>
  <c r="D105" i="5"/>
  <c r="D105" i="36"/>
  <c r="D105" i="9"/>
  <c r="D105" i="41"/>
  <c r="D105" i="39"/>
  <c r="D105" i="38"/>
  <c r="D104" i="43"/>
  <c r="D104" i="24"/>
  <c r="D104" i="23"/>
  <c r="D104" i="19"/>
  <c r="D104" i="20"/>
  <c r="D104" i="21"/>
  <c r="D104" i="22"/>
  <c r="D104" i="18"/>
  <c r="D104" i="5"/>
  <c r="D104" i="36"/>
  <c r="D104" i="7"/>
  <c r="D104" i="8"/>
  <c r="D104" i="37"/>
  <c r="D103" i="43"/>
  <c r="D103" i="23"/>
  <c r="D103" i="22"/>
  <c r="D103" i="7"/>
  <c r="D103" i="8"/>
  <c r="D103" i="37"/>
  <c r="D103" i="24"/>
  <c r="D103" i="21"/>
  <c r="D103" i="19"/>
  <c r="D103" i="18"/>
  <c r="D103" i="9"/>
  <c r="D103" i="41"/>
  <c r="D103" i="39"/>
  <c r="D103" i="38"/>
  <c r="D102" i="24"/>
  <c r="D102" i="23"/>
  <c r="D102" i="19"/>
  <c r="D102" i="20"/>
  <c r="D102" i="21"/>
  <c r="D102" i="22"/>
  <c r="D102" i="18"/>
  <c r="D102" i="5"/>
  <c r="D102" i="9"/>
  <c r="D102" i="41"/>
  <c r="D102" i="39"/>
  <c r="D102" i="38"/>
  <c r="D102" i="7"/>
  <c r="D102" i="8"/>
  <c r="D102" i="37"/>
  <c r="D102" i="36"/>
  <c r="E107" i="43"/>
  <c r="E107" i="24"/>
  <c r="E107" i="23"/>
  <c r="E107" i="19"/>
  <c r="E107" i="20"/>
  <c r="E107" i="21"/>
  <c r="E107" i="22"/>
  <c r="E107" i="18"/>
  <c r="E107" i="5"/>
  <c r="E107" i="7"/>
  <c r="E107" i="8"/>
  <c r="E107" i="37"/>
  <c r="E103" i="43"/>
  <c r="E103" i="24"/>
  <c r="E103" i="23"/>
  <c r="E103" i="19"/>
  <c r="E103" i="20"/>
  <c r="E103" i="21"/>
  <c r="E103" i="22"/>
  <c r="E103" i="18"/>
  <c r="E103" i="5"/>
  <c r="E103" i="36"/>
  <c r="E103" i="7"/>
  <c r="E103" i="8"/>
  <c r="E103" i="37"/>
  <c r="E99" i="43"/>
  <c r="E99" i="24"/>
  <c r="E99" i="23"/>
  <c r="E99" i="19"/>
  <c r="E99" i="20"/>
  <c r="E99" i="21"/>
  <c r="E99" i="22"/>
  <c r="E99" i="18"/>
  <c r="E99" i="5"/>
  <c r="E99" i="36"/>
  <c r="E99" i="7"/>
  <c r="E99" i="8"/>
  <c r="E99" i="37"/>
  <c r="E95" i="43"/>
  <c r="E95" i="24"/>
  <c r="E95" i="23"/>
  <c r="E95" i="19"/>
  <c r="E95" i="20"/>
  <c r="E95" i="21"/>
  <c r="E95" i="22"/>
  <c r="E95" i="18"/>
  <c r="E95" i="5"/>
  <c r="E95" i="36"/>
  <c r="E95" i="7"/>
  <c r="E95" i="8"/>
  <c r="E95" i="37"/>
  <c r="E91" i="43"/>
  <c r="E91" i="24"/>
  <c r="E91" i="23"/>
  <c r="E91" i="19"/>
  <c r="E91" i="20"/>
  <c r="E91" i="21"/>
  <c r="E91" i="22"/>
  <c r="E91" i="18"/>
  <c r="E91" i="5"/>
  <c r="E91" i="7"/>
  <c r="E91" i="36"/>
  <c r="E91" i="8"/>
  <c r="E91" i="37"/>
  <c r="C108" i="11"/>
  <c r="E106"/>
  <c r="E94"/>
  <c r="C107" i="34"/>
  <c r="C108" i="35"/>
  <c r="E106"/>
  <c r="E98"/>
  <c r="E94"/>
  <c r="C102" i="8"/>
  <c r="C106" i="7"/>
  <c r="E106" i="5"/>
  <c r="C108" i="22"/>
  <c r="E102" i="21"/>
  <c r="C104" i="19"/>
  <c r="E98" i="23"/>
  <c r="C107" i="10"/>
  <c r="D108" i="11"/>
  <c r="D104"/>
  <c r="C105"/>
  <c r="E107"/>
  <c r="E103"/>
  <c r="E99"/>
  <c r="E95"/>
  <c r="E91"/>
  <c r="F108"/>
  <c r="F104"/>
  <c r="G105"/>
  <c r="C105" i="40"/>
  <c r="D105"/>
  <c r="E105"/>
  <c r="E101"/>
  <c r="E97"/>
  <c r="E93"/>
  <c r="E89"/>
  <c r="F105"/>
  <c r="G105"/>
  <c r="C108" i="34"/>
  <c r="C104"/>
  <c r="D108"/>
  <c r="D104"/>
  <c r="E108"/>
  <c r="E100"/>
  <c r="E96"/>
  <c r="E92"/>
  <c r="G108"/>
  <c r="G104"/>
  <c r="D108" i="35"/>
  <c r="E107"/>
  <c r="F106"/>
  <c r="G105"/>
  <c r="C105"/>
  <c r="D104"/>
  <c r="E103"/>
  <c r="F102"/>
  <c r="E99"/>
  <c r="E95"/>
  <c r="E91"/>
  <c r="E108" i="36"/>
  <c r="F107"/>
  <c r="E106"/>
  <c r="D103"/>
  <c r="E90"/>
  <c r="D105" i="37"/>
  <c r="D108" i="38"/>
  <c r="E95"/>
  <c r="G105" i="39"/>
  <c r="E99"/>
  <c r="E103" i="41"/>
  <c r="E107" i="9"/>
  <c r="D104"/>
  <c r="E91"/>
  <c r="C106" i="8"/>
  <c r="G102"/>
  <c r="G106" i="7"/>
  <c r="F103"/>
  <c r="C104" i="18"/>
  <c r="E98" i="22"/>
  <c r="D107" i="19"/>
  <c r="G108" i="24"/>
  <c r="D102" i="43"/>
  <c r="E89"/>
  <c r="C105" i="10"/>
  <c r="C105" i="43"/>
  <c r="C105" i="24"/>
  <c r="C105" i="23"/>
  <c r="C105" i="19"/>
  <c r="C105" i="20"/>
  <c r="C105" i="21"/>
  <c r="C105" i="22"/>
  <c r="C105" i="18"/>
  <c r="C105" i="5"/>
  <c r="C105" i="6"/>
  <c r="C105" i="36"/>
  <c r="C105" i="7"/>
  <c r="C105" i="8"/>
  <c r="C105" i="37"/>
  <c r="C102" i="10"/>
  <c r="C102" i="43"/>
  <c r="C102" i="24"/>
  <c r="C102" i="23"/>
  <c r="C102" i="19"/>
  <c r="C102" i="20"/>
  <c r="C102" i="21"/>
  <c r="C102" i="22"/>
  <c r="C102" i="18"/>
  <c r="C102" i="5"/>
  <c r="C102" i="6"/>
  <c r="C102" i="36"/>
  <c r="C102" i="9"/>
  <c r="C102" i="41"/>
  <c r="C102" i="39"/>
  <c r="C102" i="38"/>
  <c r="E102" i="43"/>
  <c r="E102" i="19"/>
  <c r="E102" i="18"/>
  <c r="E102" i="7"/>
  <c r="E102" i="8"/>
  <c r="E102" i="37"/>
  <c r="E102" i="23"/>
  <c r="E102" i="22"/>
  <c r="E102" i="20"/>
  <c r="E102" i="5"/>
  <c r="E102" i="9"/>
  <c r="E102" i="41"/>
  <c r="E102" i="39"/>
  <c r="E102" i="38"/>
  <c r="E94" i="43"/>
  <c r="E94" i="24"/>
  <c r="E94" i="21"/>
  <c r="E94" i="7"/>
  <c r="E94" i="8"/>
  <c r="E94" i="37"/>
  <c r="E94" i="20"/>
  <c r="E94" i="5"/>
  <c r="E94" i="23"/>
  <c r="E94" i="22"/>
  <c r="E94" i="9"/>
  <c r="E94" i="41"/>
  <c r="E94" i="39"/>
  <c r="E94" i="38"/>
  <c r="F108" i="24"/>
  <c r="F108" i="23"/>
  <c r="F108" i="19"/>
  <c r="F108" i="20"/>
  <c r="F108" i="21"/>
  <c r="F108" i="22"/>
  <c r="F108" i="18"/>
  <c r="F108" i="5"/>
  <c r="F108" i="9"/>
  <c r="F108" i="41"/>
  <c r="F108" i="39"/>
  <c r="F108" i="38"/>
  <c r="F108" i="7"/>
  <c r="F108" i="8"/>
  <c r="F108" i="37"/>
  <c r="F106" i="43"/>
  <c r="F106" i="24"/>
  <c r="F106" i="23"/>
  <c r="F106" i="19"/>
  <c r="F106" i="20"/>
  <c r="F106" i="21"/>
  <c r="F106" i="22"/>
  <c r="F106" i="18"/>
  <c r="F106" i="5"/>
  <c r="F106" i="36"/>
  <c r="F106" i="7"/>
  <c r="F106" i="8"/>
  <c r="F106" i="37"/>
  <c r="F105" i="10"/>
  <c r="F105" i="43"/>
  <c r="F105" i="19"/>
  <c r="F105" i="18"/>
  <c r="F105" i="7"/>
  <c r="F105" i="8"/>
  <c r="F105" i="37"/>
  <c r="F105" i="23"/>
  <c r="F105" i="22"/>
  <c r="F105" i="20"/>
  <c r="F105" i="5"/>
  <c r="F105" i="9"/>
  <c r="F105" i="41"/>
  <c r="F105" i="39"/>
  <c r="F105" i="38"/>
  <c r="F102" i="10"/>
  <c r="F102" i="43"/>
  <c r="F102" i="24"/>
  <c r="F102" i="23"/>
  <c r="F102" i="19"/>
  <c r="F102" i="20"/>
  <c r="F102" i="21"/>
  <c r="F102" i="22"/>
  <c r="F102" i="18"/>
  <c r="F102" i="5"/>
  <c r="F102" i="36"/>
  <c r="F102" i="7"/>
  <c r="F102" i="8"/>
  <c r="F102" i="37"/>
  <c r="E108" i="43"/>
  <c r="E108" i="24"/>
  <c r="E108" i="23"/>
  <c r="E108" i="19"/>
  <c r="E108" i="20"/>
  <c r="E108" i="21"/>
  <c r="E108" i="22"/>
  <c r="E108" i="18"/>
  <c r="E108" i="5"/>
  <c r="E108" i="9"/>
  <c r="E108" i="41"/>
  <c r="E108" i="39"/>
  <c r="E108" i="38"/>
  <c r="E104" i="43"/>
  <c r="E104" i="24"/>
  <c r="E104" i="23"/>
  <c r="E104" i="19"/>
  <c r="E104" i="20"/>
  <c r="E104" i="21"/>
  <c r="E104" i="22"/>
  <c r="E104" i="18"/>
  <c r="E104" i="5"/>
  <c r="E104" i="36"/>
  <c r="E104" i="9"/>
  <c r="E104" i="41"/>
  <c r="E104" i="39"/>
  <c r="E104" i="38"/>
  <c r="E100" i="43"/>
  <c r="E100" i="24"/>
  <c r="E100" i="23"/>
  <c r="E100" i="19"/>
  <c r="E100" i="20"/>
  <c r="E100" i="21"/>
  <c r="E100" i="22"/>
  <c r="E100" i="18"/>
  <c r="E100" i="5"/>
  <c r="E100" i="36"/>
  <c r="E100" i="9"/>
  <c r="E100" i="41"/>
  <c r="E100" i="39"/>
  <c r="E100" i="38"/>
  <c r="E96" i="43"/>
  <c r="E96" i="24"/>
  <c r="E96" i="23"/>
  <c r="E96" i="19"/>
  <c r="E96" i="20"/>
  <c r="E96" i="21"/>
  <c r="E96" i="22"/>
  <c r="E96" i="18"/>
  <c r="E96" i="5"/>
  <c r="E96" i="36"/>
  <c r="E96" i="9"/>
  <c r="E96" i="41"/>
  <c r="E96" i="39"/>
  <c r="E96" i="38"/>
  <c r="E92" i="43"/>
  <c r="E92" i="24"/>
  <c r="E92" i="23"/>
  <c r="E92" i="19"/>
  <c r="E92" i="20"/>
  <c r="E92" i="21"/>
  <c r="E92" i="22"/>
  <c r="E92" i="18"/>
  <c r="E92" i="5"/>
  <c r="E92" i="7"/>
  <c r="E92" i="36"/>
  <c r="E92" i="9"/>
  <c r="E92" i="41"/>
  <c r="E92" i="39"/>
  <c r="E92" i="38"/>
  <c r="E98" i="11"/>
  <c r="C104" i="40"/>
  <c r="C103" i="34"/>
  <c r="D105" i="11"/>
  <c r="C106"/>
  <c r="C102"/>
  <c r="E108"/>
  <c r="E104"/>
  <c r="E100"/>
  <c r="E96"/>
  <c r="E92"/>
  <c r="F105"/>
  <c r="G106"/>
  <c r="G102"/>
  <c r="C106" i="40"/>
  <c r="C102"/>
  <c r="D106"/>
  <c r="D102"/>
  <c r="E102"/>
  <c r="E98"/>
  <c r="E94"/>
  <c r="E90"/>
  <c r="F106"/>
  <c r="F102"/>
  <c r="G106"/>
  <c r="G102"/>
  <c r="C105" i="34"/>
  <c r="D105"/>
  <c r="E105"/>
  <c r="F105"/>
  <c r="G105"/>
  <c r="E108" i="35"/>
  <c r="F107"/>
  <c r="G106"/>
  <c r="C106"/>
  <c r="D105"/>
  <c r="E104"/>
  <c r="F103"/>
  <c r="G102"/>
  <c r="C102"/>
  <c r="E100"/>
  <c r="E96"/>
  <c r="E92"/>
  <c r="F108" i="36"/>
  <c r="E94"/>
  <c r="C106" i="37"/>
  <c r="E96"/>
  <c r="F102" i="38"/>
  <c r="E99"/>
  <c r="F106" i="39"/>
  <c r="E103"/>
  <c r="E107" i="41"/>
  <c r="D104"/>
  <c r="E91"/>
  <c r="D108" i="9"/>
  <c r="C105"/>
  <c r="E95"/>
  <c r="E100" i="8"/>
  <c r="E104" i="7"/>
  <c r="D107" i="18"/>
  <c r="E94"/>
  <c r="D103" i="20"/>
  <c r="C107" i="24"/>
  <c r="C107" i="23"/>
  <c r="C107" i="19"/>
  <c r="C107" i="20"/>
  <c r="C107" i="21"/>
  <c r="C107" i="22"/>
  <c r="C107" i="18"/>
  <c r="C107" i="5"/>
  <c r="C107" i="6"/>
  <c r="C107" i="43"/>
  <c r="C107" i="9"/>
  <c r="C107" i="41"/>
  <c r="C107" i="39"/>
  <c r="C107" i="38"/>
  <c r="C107" i="7"/>
  <c r="C107" i="8"/>
  <c r="C107" i="37"/>
  <c r="C104" i="10"/>
  <c r="C104" i="43"/>
  <c r="C104" i="24"/>
  <c r="C104" i="21"/>
  <c r="C104" i="6"/>
  <c r="C104" i="7"/>
  <c r="C104" i="8"/>
  <c r="C104" i="37"/>
  <c r="C104" i="20"/>
  <c r="C104" i="5"/>
  <c r="C104" i="23"/>
  <c r="C104" i="22"/>
  <c r="C104" i="9"/>
  <c r="C104" i="41"/>
  <c r="C104" i="39"/>
  <c r="C104" i="38"/>
  <c r="E106" i="43"/>
  <c r="E106" i="23"/>
  <c r="E106" i="22"/>
  <c r="E106" i="7"/>
  <c r="E106" i="8"/>
  <c r="E106" i="37"/>
  <c r="E106" i="24"/>
  <c r="E106" i="21"/>
  <c r="E106" i="19"/>
  <c r="E106" i="18"/>
  <c r="E106" i="9"/>
  <c r="E106" i="41"/>
  <c r="E106" i="39"/>
  <c r="E106" i="38"/>
  <c r="E90" i="43"/>
  <c r="E90" i="23"/>
  <c r="E90" i="22"/>
  <c r="E90" i="7"/>
  <c r="E90" i="8"/>
  <c r="E90" i="37"/>
  <c r="E90" i="24"/>
  <c r="E90" i="21"/>
  <c r="E90" i="19"/>
  <c r="E90" i="18"/>
  <c r="E90" i="9"/>
  <c r="E90" i="41"/>
  <c r="E90" i="39"/>
  <c r="E90" i="38"/>
  <c r="F107" i="10"/>
  <c r="F107" i="43"/>
  <c r="F107" i="24"/>
  <c r="F107" i="23"/>
  <c r="F107" i="19"/>
  <c r="F107" i="20"/>
  <c r="F107" i="21"/>
  <c r="F107" i="22"/>
  <c r="F107" i="18"/>
  <c r="F107" i="5"/>
  <c r="F107" i="9"/>
  <c r="F107" i="41"/>
  <c r="F107" i="39"/>
  <c r="F107" i="38"/>
  <c r="F104" i="24"/>
  <c r="F104" i="23"/>
  <c r="F104" i="19"/>
  <c r="F104" i="20"/>
  <c r="F104" i="21"/>
  <c r="F104" i="22"/>
  <c r="F104" i="18"/>
  <c r="F104" i="5"/>
  <c r="F104" i="9"/>
  <c r="F104" i="41"/>
  <c r="F104" i="39"/>
  <c r="F104" i="38"/>
  <c r="F104" i="7"/>
  <c r="F104" i="8"/>
  <c r="F104" i="37"/>
  <c r="F104" i="43"/>
  <c r="F104" i="36"/>
  <c r="F103" i="10"/>
  <c r="F103" i="43"/>
  <c r="F103" i="24"/>
  <c r="F103" i="23"/>
  <c r="F103" i="19"/>
  <c r="F103" i="20"/>
  <c r="F103" i="21"/>
  <c r="F103" i="22"/>
  <c r="F103" i="18"/>
  <c r="F103" i="5"/>
  <c r="F103" i="36"/>
  <c r="F103" i="9"/>
  <c r="F103" i="41"/>
  <c r="F103" i="39"/>
  <c r="F103" i="38"/>
  <c r="G108" i="10"/>
  <c r="G108" i="43"/>
  <c r="G108" i="19"/>
  <c r="G108" i="18"/>
  <c r="G108" i="7"/>
  <c r="G108" i="8"/>
  <c r="G108" i="37"/>
  <c r="G108" i="23"/>
  <c r="G108" i="22"/>
  <c r="G108" i="20"/>
  <c r="G108" i="5"/>
  <c r="G108" i="9"/>
  <c r="G108" i="41"/>
  <c r="G108" i="39"/>
  <c r="G108" i="38"/>
  <c r="G107" i="24"/>
  <c r="G107" i="23"/>
  <c r="G107" i="19"/>
  <c r="G107" i="20"/>
  <c r="G107" i="21"/>
  <c r="G107" i="22"/>
  <c r="G107" i="18"/>
  <c r="G107" i="5"/>
  <c r="G107" i="9"/>
  <c r="G107" i="41"/>
  <c r="G107" i="39"/>
  <c r="G107" i="38"/>
  <c r="G107" i="7"/>
  <c r="G107" i="8"/>
  <c r="G107" i="37"/>
  <c r="G107" i="43"/>
  <c r="G106" i="10"/>
  <c r="G106" i="43"/>
  <c r="G106" i="24"/>
  <c r="G106" i="23"/>
  <c r="G106" i="19"/>
  <c r="G106" i="20"/>
  <c r="G106" i="21"/>
  <c r="G106" i="22"/>
  <c r="G106" i="18"/>
  <c r="G106" i="5"/>
  <c r="G106" i="36"/>
  <c r="G106" i="9"/>
  <c r="G106" i="41"/>
  <c r="G106" i="39"/>
  <c r="G106" i="38"/>
  <c r="G105" i="43"/>
  <c r="G105" i="24"/>
  <c r="G105" i="23"/>
  <c r="G105" i="19"/>
  <c r="G105" i="20"/>
  <c r="G105" i="21"/>
  <c r="G105" i="22"/>
  <c r="G105" i="18"/>
  <c r="G105" i="5"/>
  <c r="G105" i="36"/>
  <c r="G105" i="7"/>
  <c r="G105" i="8"/>
  <c r="G105" i="37"/>
  <c r="G104" i="10"/>
  <c r="G104" i="43"/>
  <c r="G104" i="20"/>
  <c r="G104" i="5"/>
  <c r="G104" i="7"/>
  <c r="G104" i="8"/>
  <c r="G104" i="37"/>
  <c r="G104" i="19"/>
  <c r="G104" i="18"/>
  <c r="G104" i="24"/>
  <c r="G104" i="21"/>
  <c r="G104" i="9"/>
  <c r="G104" i="41"/>
  <c r="G104" i="39"/>
  <c r="G104" i="38"/>
  <c r="G103" i="24"/>
  <c r="G103" i="23"/>
  <c r="G103" i="19"/>
  <c r="G103" i="20"/>
  <c r="G103" i="21"/>
  <c r="G103" i="22"/>
  <c r="G103" i="18"/>
  <c r="G103" i="5"/>
  <c r="G103" i="43"/>
  <c r="G103" i="9"/>
  <c r="G103" i="41"/>
  <c r="G103" i="39"/>
  <c r="G103" i="38"/>
  <c r="G103" i="7"/>
  <c r="G103" i="8"/>
  <c r="G103" i="37"/>
  <c r="G103" i="36"/>
  <c r="G102" i="10"/>
  <c r="G102" i="43"/>
  <c r="G102" i="24"/>
  <c r="G102" i="23"/>
  <c r="G102" i="19"/>
  <c r="G102" i="20"/>
  <c r="G102" i="21"/>
  <c r="G102" i="22"/>
  <c r="G102" i="18"/>
  <c r="G102" i="5"/>
  <c r="G102" i="36"/>
  <c r="G102" i="9"/>
  <c r="G102" i="41"/>
  <c r="G102" i="39"/>
  <c r="G102" i="38"/>
  <c r="E105" i="24"/>
  <c r="E105" i="23"/>
  <c r="E105" i="19"/>
  <c r="E105" i="20"/>
  <c r="E105" i="21"/>
  <c r="E105" i="22"/>
  <c r="E105" i="18"/>
  <c r="E105" i="5"/>
  <c r="E105" i="9"/>
  <c r="E105" i="41"/>
  <c r="E105" i="39"/>
  <c r="E105" i="38"/>
  <c r="E105" i="7"/>
  <c r="E105" i="8"/>
  <c r="E105" i="37"/>
  <c r="E105" i="36"/>
  <c r="E101" i="24"/>
  <c r="E101" i="23"/>
  <c r="E101" i="19"/>
  <c r="E101" i="20"/>
  <c r="E101" i="21"/>
  <c r="E101" i="22"/>
  <c r="E101" i="18"/>
  <c r="E101" i="5"/>
  <c r="E101" i="9"/>
  <c r="E101" i="41"/>
  <c r="E101" i="39"/>
  <c r="E101" i="38"/>
  <c r="E101" i="7"/>
  <c r="E101" i="8"/>
  <c r="E101" i="37"/>
  <c r="E101" i="43"/>
  <c r="E101" i="36"/>
  <c r="E97" i="24"/>
  <c r="E97" i="23"/>
  <c r="E97" i="19"/>
  <c r="E97" i="20"/>
  <c r="E97" i="21"/>
  <c r="E97" i="22"/>
  <c r="E97" i="18"/>
  <c r="E97" i="5"/>
  <c r="E97" i="43"/>
  <c r="E97" i="9"/>
  <c r="E97" i="41"/>
  <c r="E97" i="39"/>
  <c r="E97" i="38"/>
  <c r="E97" i="7"/>
  <c r="E97" i="8"/>
  <c r="E97" i="37"/>
  <c r="E97" i="36"/>
  <c r="E93" i="24"/>
  <c r="E93" i="23"/>
  <c r="E93" i="19"/>
  <c r="E93" i="20"/>
  <c r="E93" i="21"/>
  <c r="E93" i="22"/>
  <c r="E93" i="18"/>
  <c r="E93" i="5"/>
  <c r="E93" i="7"/>
  <c r="E93" i="9"/>
  <c r="E93" i="41"/>
  <c r="E93" i="39"/>
  <c r="E93" i="38"/>
  <c r="E93" i="43"/>
  <c r="E93" i="8"/>
  <c r="E93" i="37"/>
  <c r="E93" i="36"/>
  <c r="E89" i="24"/>
  <c r="E89" i="23"/>
  <c r="E89" i="19"/>
  <c r="E89" i="20"/>
  <c r="E89" i="21"/>
  <c r="E89" i="22"/>
  <c r="E89" i="18"/>
  <c r="E89" i="5"/>
  <c r="E89" i="7"/>
  <c r="E89" i="9"/>
  <c r="E89" i="41"/>
  <c r="E89" i="39"/>
  <c r="E89" i="38"/>
  <c r="E89" i="8"/>
  <c r="E89" i="37"/>
  <c r="E89" i="36"/>
  <c r="C104" i="11"/>
  <c r="E102"/>
  <c r="E90"/>
  <c r="C108" i="40"/>
  <c r="C104" i="35"/>
  <c r="E102"/>
  <c r="E90"/>
  <c r="E102" i="36"/>
  <c r="C105" i="39"/>
  <c r="F108" i="10"/>
  <c r="D106" i="11"/>
  <c r="D102"/>
  <c r="C107"/>
  <c r="C103"/>
  <c r="E105"/>
  <c r="E101"/>
  <c r="E97"/>
  <c r="E93"/>
  <c r="E89"/>
  <c r="F106"/>
  <c r="F102"/>
  <c r="G107"/>
  <c r="G103"/>
  <c r="C107" i="40"/>
  <c r="C103"/>
  <c r="D107"/>
  <c r="D103"/>
  <c r="E107"/>
  <c r="E103"/>
  <c r="E99"/>
  <c r="E95"/>
  <c r="E91"/>
  <c r="F107"/>
  <c r="F103"/>
  <c r="G107"/>
  <c r="G103"/>
  <c r="C106" i="34"/>
  <c r="C102"/>
  <c r="D106"/>
  <c r="D102"/>
  <c r="E106"/>
  <c r="E102"/>
  <c r="E98"/>
  <c r="E94"/>
  <c r="E90"/>
  <c r="F106"/>
  <c r="F102"/>
  <c r="G106"/>
  <c r="G102"/>
  <c r="F108" i="35"/>
  <c r="G107"/>
  <c r="C107"/>
  <c r="D106"/>
  <c r="E105"/>
  <c r="F104"/>
  <c r="G103"/>
  <c r="C103"/>
  <c r="D102"/>
  <c r="E101"/>
  <c r="E97"/>
  <c r="E93"/>
  <c r="E89"/>
  <c r="G108" i="36"/>
  <c r="C108"/>
  <c r="D107"/>
  <c r="G104"/>
  <c r="E98"/>
  <c r="G106" i="37"/>
  <c r="F103"/>
  <c r="E100"/>
  <c r="F106" i="38"/>
  <c r="E103"/>
  <c r="E107" i="39"/>
  <c r="D104"/>
  <c r="E91"/>
  <c r="D108" i="41"/>
  <c r="C105"/>
  <c r="E95"/>
  <c r="G105" i="9"/>
  <c r="F102"/>
  <c r="E99"/>
  <c r="F107" i="8"/>
  <c r="E104"/>
  <c r="E108" i="7"/>
  <c r="D105"/>
  <c r="C102"/>
  <c r="D103" i="5"/>
  <c r="E90"/>
  <c r="G104" i="22"/>
  <c r="E106" i="20"/>
  <c r="C108" i="23"/>
  <c r="E102" i="24"/>
  <c r="F108" i="43"/>
  <c r="B3" i="45"/>
  <c r="C3"/>
  <c r="D3"/>
  <c r="E3"/>
  <c r="F3"/>
  <c r="B4"/>
  <c r="C4"/>
  <c r="D4"/>
  <c r="E4"/>
  <c r="F4"/>
  <c r="B5"/>
  <c r="C22" i="18" s="1"/>
  <c r="C5" i="4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26" i="18" s="1"/>
  <c r="C9" i="45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30" i="18" s="1"/>
  <c r="C13" i="45"/>
  <c r="D13"/>
  <c r="E13"/>
  <c r="F13"/>
  <c r="B14"/>
  <c r="C14"/>
  <c r="D14"/>
  <c r="E14"/>
  <c r="F14"/>
  <c r="B15"/>
  <c r="C15"/>
  <c r="D15"/>
  <c r="E15"/>
  <c r="F15"/>
  <c r="B16"/>
  <c r="C16"/>
  <c r="D33" i="18" s="1"/>
  <c r="D16" i="45"/>
  <c r="E16"/>
  <c r="F16"/>
  <c r="B17"/>
  <c r="C34" i="18" s="1"/>
  <c r="C17" i="45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38" i="18" s="1"/>
  <c r="C21" i="45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42" i="18" s="1"/>
  <c r="C25" i="45"/>
  <c r="D25"/>
  <c r="E25"/>
  <c r="F25"/>
  <c r="B26"/>
  <c r="C26"/>
  <c r="D26"/>
  <c r="E26"/>
  <c r="F26"/>
  <c r="B27"/>
  <c r="C27"/>
  <c r="D27"/>
  <c r="E44" i="18" s="1"/>
  <c r="E27" i="45"/>
  <c r="F27"/>
  <c r="B28"/>
  <c r="C28"/>
  <c r="D28"/>
  <c r="E28"/>
  <c r="F28"/>
  <c r="B29"/>
  <c r="C46" i="18" s="1"/>
  <c r="C29" i="45"/>
  <c r="D29"/>
  <c r="E29"/>
  <c r="F29"/>
  <c r="B30"/>
  <c r="C30"/>
  <c r="D30"/>
  <c r="E30"/>
  <c r="F30"/>
  <c r="B31"/>
  <c r="C31"/>
  <c r="D31"/>
  <c r="E31"/>
  <c r="F31"/>
  <c r="G48" i="18" s="1"/>
  <c r="B32" i="45"/>
  <c r="C32"/>
  <c r="D32"/>
  <c r="E32"/>
  <c r="F32"/>
  <c r="B33"/>
  <c r="C50" i="18" s="1"/>
  <c r="C33" i="45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54" i="18" s="1"/>
  <c r="C37" i="45"/>
  <c r="D37"/>
  <c r="E37"/>
  <c r="F37"/>
  <c r="B38"/>
  <c r="C38"/>
  <c r="D38"/>
  <c r="E38"/>
  <c r="F38"/>
  <c r="B39"/>
  <c r="C39"/>
  <c r="D39"/>
  <c r="E39"/>
  <c r="F39"/>
  <c r="B40"/>
  <c r="C40"/>
  <c r="D57" i="18" s="1"/>
  <c r="E40" i="45"/>
  <c r="F57" i="18" s="1"/>
  <c r="F40" i="45"/>
  <c r="B41"/>
  <c r="C58" i="18" s="1"/>
  <c r="C41" i="45"/>
  <c r="E41"/>
  <c r="F41"/>
  <c r="B42"/>
  <c r="C42"/>
  <c r="D59" i="18" s="1"/>
  <c r="E42" i="45"/>
  <c r="F42"/>
  <c r="B43"/>
  <c r="C43"/>
  <c r="E43"/>
  <c r="F43"/>
  <c r="B44"/>
  <c r="C44"/>
  <c r="E44"/>
  <c r="F44"/>
  <c r="B45"/>
  <c r="C45"/>
  <c r="E45"/>
  <c r="F45"/>
  <c r="B46"/>
  <c r="C46"/>
  <c r="E46"/>
  <c r="F63" i="18" s="1"/>
  <c r="F46" i="45"/>
  <c r="B47"/>
  <c r="C64" i="18" s="1"/>
  <c r="C47" i="45"/>
  <c r="E47"/>
  <c r="F47"/>
  <c r="B48"/>
  <c r="C48"/>
  <c r="E48"/>
  <c r="F48"/>
  <c r="B49"/>
  <c r="C66" i="18" s="1"/>
  <c r="C49" i="45"/>
  <c r="E49"/>
  <c r="F49"/>
  <c r="B50"/>
  <c r="C50"/>
  <c r="E50"/>
  <c r="F50"/>
  <c r="B51"/>
  <c r="C51"/>
  <c r="E51"/>
  <c r="F51"/>
  <c r="B52"/>
  <c r="C52"/>
  <c r="E52"/>
  <c r="F52"/>
  <c r="B53"/>
  <c r="C70" i="18" s="1"/>
  <c r="C53" i="45"/>
  <c r="E53"/>
  <c r="F53"/>
  <c r="B54"/>
  <c r="C54"/>
  <c r="E54"/>
  <c r="F54"/>
  <c r="B55"/>
  <c r="C55"/>
  <c r="E55"/>
  <c r="F55"/>
  <c r="B56"/>
  <c r="C56"/>
  <c r="E56"/>
  <c r="F73" i="18" s="1"/>
  <c r="F56" i="45"/>
  <c r="B57"/>
  <c r="C74" i="18" s="1"/>
  <c r="C57" i="45"/>
  <c r="E57"/>
  <c r="F57"/>
  <c r="B58"/>
  <c r="C58"/>
  <c r="E58"/>
  <c r="F75" i="18" s="1"/>
  <c r="F58" i="45"/>
  <c r="B59"/>
  <c r="C59"/>
  <c r="E59"/>
  <c r="F59"/>
  <c r="B60"/>
  <c r="C60"/>
  <c r="E60"/>
  <c r="F60"/>
  <c r="B61"/>
  <c r="C61"/>
  <c r="E61"/>
  <c r="F61"/>
  <c r="B62"/>
  <c r="C62"/>
  <c r="D79" i="18" s="1"/>
  <c r="E62" i="45"/>
  <c r="F62"/>
  <c r="B63"/>
  <c r="C63"/>
  <c r="E63"/>
  <c r="F63"/>
  <c r="B64"/>
  <c r="C81" i="21" s="1"/>
  <c r="C64" i="45"/>
  <c r="E64"/>
  <c r="F64"/>
  <c r="B65"/>
  <c r="C65"/>
  <c r="E65"/>
  <c r="F65"/>
  <c r="B66"/>
  <c r="C66"/>
  <c r="E66"/>
  <c r="F66"/>
  <c r="B67"/>
  <c r="C67"/>
  <c r="E67"/>
  <c r="F67"/>
  <c r="B68"/>
  <c r="C68"/>
  <c r="E68"/>
  <c r="F85" i="18" s="1"/>
  <c r="F68" i="45"/>
  <c r="B69"/>
  <c r="C86" i="18" s="1"/>
  <c r="C69" i="45"/>
  <c r="E69"/>
  <c r="F86" i="21" s="1"/>
  <c r="F69" i="45"/>
  <c r="B70"/>
  <c r="C87" i="1" s="1"/>
  <c r="C70" i="45"/>
  <c r="D87" i="18" s="1"/>
  <c r="E70" i="45"/>
  <c r="F70"/>
  <c r="B71"/>
  <c r="C88" i="1" s="1"/>
  <c r="C71" i="45"/>
  <c r="D88" i="24" s="1"/>
  <c r="E71" i="45"/>
  <c r="F88" i="41" s="1"/>
  <c r="F71" i="45"/>
  <c r="B72"/>
  <c r="C89" i="1" s="1"/>
  <c r="C72" i="45"/>
  <c r="E72"/>
  <c r="F72"/>
  <c r="B73"/>
  <c r="C90" i="1" s="1"/>
  <c r="C73" i="45"/>
  <c r="E73"/>
  <c r="F73"/>
  <c r="B74"/>
  <c r="C91" i="1" s="1"/>
  <c r="C74" i="45"/>
  <c r="E74"/>
  <c r="F74"/>
  <c r="B75"/>
  <c r="C92" i="1" s="1"/>
  <c r="C75" i="45"/>
  <c r="E75"/>
  <c r="F75"/>
  <c r="B76"/>
  <c r="C93" i="1" s="1"/>
  <c r="C76" i="45"/>
  <c r="E76"/>
  <c r="F76"/>
  <c r="B77"/>
  <c r="C94" i="1" s="1"/>
  <c r="C77" i="45"/>
  <c r="E77"/>
  <c r="F77"/>
  <c r="B78"/>
  <c r="C95" i="1" s="1"/>
  <c r="C78" i="45"/>
  <c r="E78"/>
  <c r="F78"/>
  <c r="B79"/>
  <c r="C96" i="1" s="1"/>
  <c r="C79" i="45"/>
  <c r="E79"/>
  <c r="F79"/>
  <c r="B80"/>
  <c r="C97" i="1" s="1"/>
  <c r="C80" i="45"/>
  <c r="E80"/>
  <c r="F80"/>
  <c r="B81"/>
  <c r="C98" i="1" s="1"/>
  <c r="C81" i="45"/>
  <c r="E81"/>
  <c r="F81"/>
  <c r="B82"/>
  <c r="C99" i="1" s="1"/>
  <c r="C82" i="45"/>
  <c r="E82"/>
  <c r="F82"/>
  <c r="B83"/>
  <c r="C100" i="1" s="1"/>
  <c r="C83" i="45"/>
  <c r="E83"/>
  <c r="F83"/>
  <c r="B84"/>
  <c r="C101" i="1" s="1"/>
  <c r="C84" i="45"/>
  <c r="E84"/>
  <c r="F84"/>
  <c r="C88" i="35"/>
  <c r="G88"/>
  <c r="F11" i="1"/>
  <c r="D7"/>
  <c r="G88" i="34"/>
  <c r="C88"/>
  <c r="F88" i="35"/>
  <c r="G88" i="42"/>
  <c r="E88"/>
  <c r="C88"/>
  <c r="G88" i="18"/>
  <c r="E88"/>
  <c r="C20"/>
  <c r="G20"/>
  <c r="F21"/>
  <c r="E22"/>
  <c r="D23"/>
  <c r="C24"/>
  <c r="G24"/>
  <c r="F25"/>
  <c r="E26"/>
  <c r="D27"/>
  <c r="C28"/>
  <c r="G28"/>
  <c r="F29"/>
  <c r="E30"/>
  <c r="D31"/>
  <c r="C32"/>
  <c r="G32"/>
  <c r="F33"/>
  <c r="E34"/>
  <c r="D35"/>
  <c r="C36"/>
  <c r="G36"/>
  <c r="F37"/>
  <c r="E38"/>
  <c r="D39"/>
  <c r="C40"/>
  <c r="G40"/>
  <c r="F41"/>
  <c r="E42"/>
  <c r="D43"/>
  <c r="C44"/>
  <c r="G44"/>
  <c r="F45"/>
  <c r="E46"/>
  <c r="D47"/>
  <c r="C48"/>
  <c r="F49"/>
  <c r="E50"/>
  <c r="D51"/>
  <c r="C52"/>
  <c r="G52"/>
  <c r="F53"/>
  <c r="E54"/>
  <c r="D55"/>
  <c r="C56"/>
  <c r="G56"/>
  <c r="E58"/>
  <c r="G58"/>
  <c r="C60"/>
  <c r="E60"/>
  <c r="G60"/>
  <c r="C62"/>
  <c r="E62"/>
  <c r="G64"/>
  <c r="F65"/>
  <c r="E66"/>
  <c r="G66"/>
  <c r="C68"/>
  <c r="E68"/>
  <c r="G68"/>
  <c r="E70"/>
  <c r="C72"/>
  <c r="G72"/>
  <c r="E74"/>
  <c r="G74"/>
  <c r="E75" i="21"/>
  <c r="G75"/>
  <c r="C76" i="18"/>
  <c r="E76"/>
  <c r="G76"/>
  <c r="C77" i="21"/>
  <c r="C78" i="18"/>
  <c r="E78"/>
  <c r="G78"/>
  <c r="C79" i="21"/>
  <c r="C80" i="18"/>
  <c r="G80"/>
  <c r="F81"/>
  <c r="G81" i="21"/>
  <c r="C82" i="18"/>
  <c r="E82"/>
  <c r="F82" i="21"/>
  <c r="E83"/>
  <c r="C84" i="18"/>
  <c r="E84"/>
  <c r="G84"/>
  <c r="E85" i="21"/>
  <c r="G85"/>
  <c r="E86" i="18"/>
  <c r="E87" i="21"/>
  <c r="C2" i="45"/>
  <c r="D19" i="1" s="1"/>
  <c r="D2" i="45"/>
  <c r="E2"/>
  <c r="F2"/>
  <c r="G19" i="11" s="1"/>
  <c r="B2" i="45"/>
  <c r="C19" i="20" s="1"/>
  <c r="D88" i="18" l="1"/>
  <c r="C88"/>
  <c r="D100" i="6"/>
  <c r="D100" i="1"/>
  <c r="D100" i="10"/>
  <c r="D97" i="6"/>
  <c r="D97" i="1"/>
  <c r="D97" i="10"/>
  <c r="D94" i="6"/>
  <c r="D94" i="1"/>
  <c r="D94" i="10"/>
  <c r="D91" i="6"/>
  <c r="D91" i="10"/>
  <c r="D91" i="1"/>
  <c r="D88" i="11"/>
  <c r="D88" i="6"/>
  <c r="D88" i="1"/>
  <c r="D88" i="10"/>
  <c r="D85" i="11"/>
  <c r="D85" i="6"/>
  <c r="D85" i="10"/>
  <c r="D85" i="1"/>
  <c r="D83" i="11"/>
  <c r="D83" i="6"/>
  <c r="D83" i="1"/>
  <c r="D83" i="10"/>
  <c r="D81" i="11"/>
  <c r="D81" i="6"/>
  <c r="D81" i="10"/>
  <c r="D81" i="1"/>
  <c r="D77" i="11"/>
  <c r="D77" i="6"/>
  <c r="D77" i="10"/>
  <c r="D77" i="1"/>
  <c r="D73" i="11"/>
  <c r="D73" i="6"/>
  <c r="D73" i="10"/>
  <c r="D73" i="1"/>
  <c r="D68" i="6"/>
  <c r="D68" i="1"/>
  <c r="D68" i="10"/>
  <c r="D65" i="6"/>
  <c r="D65" i="1"/>
  <c r="D65" i="10"/>
  <c r="D61" i="6"/>
  <c r="D61" i="1"/>
  <c r="D61" i="10"/>
  <c r="D58" i="6"/>
  <c r="D58" i="1"/>
  <c r="D58" i="10"/>
  <c r="D53" i="6"/>
  <c r="D53" i="1"/>
  <c r="D53" i="10"/>
  <c r="E52" i="11"/>
  <c r="E52" i="6"/>
  <c r="E52" i="10"/>
  <c r="E52" i="1"/>
  <c r="G50" i="11"/>
  <c r="G50" i="6"/>
  <c r="G50" i="1"/>
  <c r="D49" i="18"/>
  <c r="D49" i="6"/>
  <c r="D49" i="1"/>
  <c r="D49" i="10"/>
  <c r="F47" i="11"/>
  <c r="F47" i="6"/>
  <c r="F47" i="1"/>
  <c r="G46" i="11"/>
  <c r="G46" i="8"/>
  <c r="G46" i="6"/>
  <c r="G46" i="1"/>
  <c r="G42" i="11"/>
  <c r="G42" i="6"/>
  <c r="G42" i="1"/>
  <c r="F99" i="6"/>
  <c r="F99" i="1"/>
  <c r="F96" i="6"/>
  <c r="F96" i="1"/>
  <c r="F93" i="6"/>
  <c r="F93" i="1"/>
  <c r="F90" i="6"/>
  <c r="F90" i="1"/>
  <c r="F87" i="11"/>
  <c r="F87" i="6"/>
  <c r="F87" i="1"/>
  <c r="F84" i="11"/>
  <c r="F84" i="6"/>
  <c r="F84" i="1"/>
  <c r="F81" i="11"/>
  <c r="F81" i="6"/>
  <c r="F81" i="1"/>
  <c r="F78" i="11"/>
  <c r="F78" i="6"/>
  <c r="F78" i="1"/>
  <c r="F74" i="11"/>
  <c r="F74" i="6"/>
  <c r="F74" i="1"/>
  <c r="F71" i="11"/>
  <c r="F71" i="6"/>
  <c r="F71" i="1"/>
  <c r="F68" i="11"/>
  <c r="F68" i="6"/>
  <c r="F68" i="1"/>
  <c r="F66" i="11"/>
  <c r="F66" i="6"/>
  <c r="F66" i="1"/>
  <c r="F64" i="11"/>
  <c r="F64" i="6"/>
  <c r="F64" i="1"/>
  <c r="F61" i="11"/>
  <c r="F61" i="6"/>
  <c r="F61" i="1"/>
  <c r="F60" i="11"/>
  <c r="F60" i="6"/>
  <c r="F60" i="1"/>
  <c r="F58" i="11"/>
  <c r="F58" i="6"/>
  <c r="F58" i="1"/>
  <c r="F52" i="11"/>
  <c r="F52" i="6"/>
  <c r="F52" i="1"/>
  <c r="D50" i="6"/>
  <c r="D50" i="1"/>
  <c r="D50" i="10"/>
  <c r="E49" i="11"/>
  <c r="E49" i="6"/>
  <c r="E49" i="10"/>
  <c r="E49" i="1"/>
  <c r="F44" i="11"/>
  <c r="F44" i="6"/>
  <c r="F44" i="1"/>
  <c r="D42" i="6"/>
  <c r="D42" i="10"/>
  <c r="D42" i="1"/>
  <c r="G39" i="11"/>
  <c r="G39" i="6"/>
  <c r="G39" i="1"/>
  <c r="E37" i="11"/>
  <c r="E37" i="6"/>
  <c r="E37" i="10"/>
  <c r="E37" i="1"/>
  <c r="F24" i="11"/>
  <c r="F24" i="6"/>
  <c r="F24" i="1"/>
  <c r="D22" i="6"/>
  <c r="D22" i="1"/>
  <c r="D22" i="10"/>
  <c r="F20" i="11"/>
  <c r="F20" i="6"/>
  <c r="F20" i="1"/>
  <c r="G101" i="6"/>
  <c r="G101" i="1"/>
  <c r="G100" i="6"/>
  <c r="G100" i="1"/>
  <c r="G99" i="6"/>
  <c r="G99" i="1"/>
  <c r="G98" i="6"/>
  <c r="G98" i="1"/>
  <c r="G97" i="6"/>
  <c r="G97" i="1"/>
  <c r="G96" i="6"/>
  <c r="G96" i="1"/>
  <c r="G94" i="6"/>
  <c r="G94" i="1"/>
  <c r="G93" i="6"/>
  <c r="G93" i="1"/>
  <c r="G92" i="6"/>
  <c r="G92" i="1"/>
  <c r="G91" i="6"/>
  <c r="G91" i="1"/>
  <c r="G90" i="6"/>
  <c r="G90" i="1"/>
  <c r="G89" i="6"/>
  <c r="G89" i="1"/>
  <c r="G88" i="11"/>
  <c r="G88" i="6"/>
  <c r="G88" i="1"/>
  <c r="G86" i="11"/>
  <c r="G86" i="6"/>
  <c r="G86" i="1"/>
  <c r="G85" i="11"/>
  <c r="G85" i="6"/>
  <c r="G85" i="1"/>
  <c r="G84" i="11"/>
  <c r="G84" i="6"/>
  <c r="G84" i="1"/>
  <c r="G83" i="11"/>
  <c r="G83" i="6"/>
  <c r="G83" i="1"/>
  <c r="G82" i="11"/>
  <c r="G82" i="6"/>
  <c r="G82" i="1"/>
  <c r="G81" i="11"/>
  <c r="G81" i="6"/>
  <c r="G81" i="1"/>
  <c r="G80" i="11"/>
  <c r="G80" i="6"/>
  <c r="G80" i="1"/>
  <c r="G79" i="11"/>
  <c r="G79" i="6"/>
  <c r="G79" i="1"/>
  <c r="G78" i="11"/>
  <c r="G78" i="6"/>
  <c r="G78" i="1"/>
  <c r="G77" i="11"/>
  <c r="G77" i="6"/>
  <c r="G77" i="1"/>
  <c r="G76" i="11"/>
  <c r="G76" i="6"/>
  <c r="G76" i="1"/>
  <c r="G75" i="11"/>
  <c r="G75" i="6"/>
  <c r="G75" i="1"/>
  <c r="G74" i="11"/>
  <c r="G74" i="6"/>
  <c r="G74" i="1"/>
  <c r="G73" i="11"/>
  <c r="G73" i="6"/>
  <c r="G73" i="1"/>
  <c r="G72" i="11"/>
  <c r="G72" i="6"/>
  <c r="G72" i="1"/>
  <c r="G71" i="11"/>
  <c r="G71" i="6"/>
  <c r="G71" i="1"/>
  <c r="G70" i="11"/>
  <c r="G70" i="6"/>
  <c r="G70" i="1"/>
  <c r="G69" i="11"/>
  <c r="G69" i="6"/>
  <c r="G69" i="1"/>
  <c r="G68" i="11"/>
  <c r="G68" i="6"/>
  <c r="G68" i="1"/>
  <c r="G67" i="11"/>
  <c r="G67" i="6"/>
  <c r="G67" i="1"/>
  <c r="G65" i="11"/>
  <c r="G65" i="6"/>
  <c r="G65" i="1"/>
  <c r="G64" i="11"/>
  <c r="G64" i="6"/>
  <c r="G64" i="1"/>
  <c r="G63" i="11"/>
  <c r="G63" i="6"/>
  <c r="G63" i="1"/>
  <c r="G62" i="11"/>
  <c r="G62" i="6"/>
  <c r="G62" i="1"/>
  <c r="G61" i="11"/>
  <c r="G61" i="6"/>
  <c r="G61" i="1"/>
  <c r="G60" i="11"/>
  <c r="G60" i="6"/>
  <c r="G60" i="1"/>
  <c r="G59" i="11"/>
  <c r="G59" i="6"/>
  <c r="G59" i="1"/>
  <c r="G58" i="11"/>
  <c r="G58" i="6"/>
  <c r="G58" i="1"/>
  <c r="G57" i="11"/>
  <c r="G57" i="6"/>
  <c r="G57" i="1"/>
  <c r="G56" i="11"/>
  <c r="G56" i="6"/>
  <c r="G56" i="1"/>
  <c r="D55" i="6"/>
  <c r="D55" i="1"/>
  <c r="D55" i="10"/>
  <c r="E54" i="11"/>
  <c r="E54" i="6"/>
  <c r="E54" i="1"/>
  <c r="E54" i="10"/>
  <c r="F53" i="11"/>
  <c r="F53" i="6"/>
  <c r="F53" i="1"/>
  <c r="G52" i="11"/>
  <c r="G52" i="6"/>
  <c r="G52" i="1"/>
  <c r="D51" i="6"/>
  <c r="D51" i="1"/>
  <c r="D51" i="10"/>
  <c r="E50" i="11"/>
  <c r="E50" i="6"/>
  <c r="E50" i="1"/>
  <c r="E50" i="10"/>
  <c r="F49" i="11"/>
  <c r="F49" i="6"/>
  <c r="F49" i="1"/>
  <c r="E46" i="11"/>
  <c r="E46" i="6"/>
  <c r="E46" i="10"/>
  <c r="E46" i="1"/>
  <c r="F45" i="11"/>
  <c r="F45" i="6"/>
  <c r="F45" i="1"/>
  <c r="G44" i="11"/>
  <c r="G44" i="6"/>
  <c r="G44" i="1"/>
  <c r="D43" i="6"/>
  <c r="D43" i="10"/>
  <c r="D43" i="1"/>
  <c r="E42" i="11"/>
  <c r="E42" i="6"/>
  <c r="E42" i="1"/>
  <c r="E42" i="10"/>
  <c r="F41" i="11"/>
  <c r="F41" i="6"/>
  <c r="F41" i="1"/>
  <c r="G40" i="11"/>
  <c r="G40" i="6"/>
  <c r="G40" i="1"/>
  <c r="D39" i="6"/>
  <c r="D39" i="1"/>
  <c r="D39" i="10"/>
  <c r="E38" i="11"/>
  <c r="E38" i="6"/>
  <c r="E38" i="10"/>
  <c r="E38" i="1"/>
  <c r="F37" i="11"/>
  <c r="F37" i="6"/>
  <c r="F37" i="1"/>
  <c r="G36" i="11"/>
  <c r="G36" i="6"/>
  <c r="G36" i="1"/>
  <c r="D35" i="6"/>
  <c r="D35" i="1"/>
  <c r="D35" i="10"/>
  <c r="E34" i="11"/>
  <c r="E34" i="6"/>
  <c r="E34" i="10"/>
  <c r="E34" i="1"/>
  <c r="F33" i="11"/>
  <c r="F33" i="6"/>
  <c r="F33" i="1"/>
  <c r="G32" i="11"/>
  <c r="G32" i="6"/>
  <c r="G32" i="1"/>
  <c r="D31" i="6"/>
  <c r="D31" i="1"/>
  <c r="I31" s="1"/>
  <c r="D31" i="10"/>
  <c r="E30" i="11"/>
  <c r="E30" i="6"/>
  <c r="E30" i="10"/>
  <c r="E30" i="1"/>
  <c r="F29" i="11"/>
  <c r="F29" i="6"/>
  <c r="F29" i="1"/>
  <c r="G28" i="11"/>
  <c r="G28" i="6"/>
  <c r="G28" i="1"/>
  <c r="D27" i="6"/>
  <c r="D27" i="1"/>
  <c r="I27" s="1"/>
  <c r="D27" i="10"/>
  <c r="E26" i="11"/>
  <c r="E26" i="6"/>
  <c r="E26" i="10"/>
  <c r="E26" i="1"/>
  <c r="F25" i="11"/>
  <c r="F25" i="6"/>
  <c r="F25" i="1"/>
  <c r="G24" i="11"/>
  <c r="G24" i="6"/>
  <c r="G24" i="1"/>
  <c r="D23" i="6"/>
  <c r="D23" i="1"/>
  <c r="D23" i="10"/>
  <c r="E22" i="11"/>
  <c r="E22" i="6"/>
  <c r="E22" i="10"/>
  <c r="E22" i="1"/>
  <c r="F21" i="11"/>
  <c r="F21" i="6"/>
  <c r="F21" i="1"/>
  <c r="G20" i="11"/>
  <c r="G20" i="6"/>
  <c r="G20" i="1"/>
  <c r="D88" i="21"/>
  <c r="F71" i="18"/>
  <c r="G50"/>
  <c r="D88" i="9"/>
  <c r="D88" i="37"/>
  <c r="D101" i="6"/>
  <c r="D101" i="1"/>
  <c r="D101" i="10"/>
  <c r="D96" i="6"/>
  <c r="D96" i="1"/>
  <c r="D96" i="10"/>
  <c r="D93" i="6"/>
  <c r="D93" i="1"/>
  <c r="D93" i="10"/>
  <c r="D90" i="6"/>
  <c r="D90" i="1"/>
  <c r="D90" i="10"/>
  <c r="D84" i="11"/>
  <c r="D84" i="6"/>
  <c r="D84" i="1"/>
  <c r="D84" i="10"/>
  <c r="D80" i="11"/>
  <c r="D80" i="6"/>
  <c r="D80" i="1"/>
  <c r="D80" i="10"/>
  <c r="D78" i="11"/>
  <c r="D78" i="6"/>
  <c r="D78" i="10"/>
  <c r="D78" i="1"/>
  <c r="D75" i="11"/>
  <c r="D75" i="6"/>
  <c r="D75" i="1"/>
  <c r="D75" i="10"/>
  <c r="D74" i="11"/>
  <c r="D74" i="6"/>
  <c r="D74" i="10"/>
  <c r="D74" i="1"/>
  <c r="D71" i="6"/>
  <c r="D71" i="1"/>
  <c r="D71" i="10"/>
  <c r="D69" i="6"/>
  <c r="D69" i="10"/>
  <c r="D69" i="1"/>
  <c r="D63" i="6"/>
  <c r="D63" i="1"/>
  <c r="D63" i="10"/>
  <c r="D60" i="6"/>
  <c r="D60" i="1"/>
  <c r="D60" i="10"/>
  <c r="E56" i="11"/>
  <c r="E56" i="6"/>
  <c r="E56" i="10"/>
  <c r="E56" i="1"/>
  <c r="E44" i="11"/>
  <c r="E44" i="6"/>
  <c r="E44" i="1"/>
  <c r="E44" i="10"/>
  <c r="F43" i="11"/>
  <c r="F43" i="6"/>
  <c r="F43" i="1"/>
  <c r="F100" i="6"/>
  <c r="F100" i="1"/>
  <c r="F97" i="6"/>
  <c r="F97" i="1"/>
  <c r="F94" i="6"/>
  <c r="F94" i="1"/>
  <c r="F91" i="6"/>
  <c r="F91" i="1"/>
  <c r="F88" i="11"/>
  <c r="F88" i="6"/>
  <c r="F88" i="1"/>
  <c r="F85" i="11"/>
  <c r="F85" i="6"/>
  <c r="F85" i="1"/>
  <c r="F82" i="11"/>
  <c r="F82" i="6"/>
  <c r="F82" i="1"/>
  <c r="F79" i="11"/>
  <c r="F79" i="6"/>
  <c r="F79" i="1"/>
  <c r="F77" i="11"/>
  <c r="F77" i="6"/>
  <c r="F77" i="1"/>
  <c r="F75" i="11"/>
  <c r="F75" i="6"/>
  <c r="F75" i="1"/>
  <c r="F72" i="11"/>
  <c r="F72" i="6"/>
  <c r="F72" i="1"/>
  <c r="F69" i="11"/>
  <c r="F69" i="6"/>
  <c r="F69" i="1"/>
  <c r="F65" i="11"/>
  <c r="F65" i="6"/>
  <c r="F65" i="1"/>
  <c r="F62" i="11"/>
  <c r="F62" i="6"/>
  <c r="F62" i="1"/>
  <c r="F59" i="11"/>
  <c r="F59" i="6"/>
  <c r="F59" i="1"/>
  <c r="F57" i="11"/>
  <c r="F57" i="6"/>
  <c r="F57" i="1"/>
  <c r="G55" i="11"/>
  <c r="G55" i="6"/>
  <c r="G55" i="1"/>
  <c r="D54" i="6"/>
  <c r="D54" i="1"/>
  <c r="D54" i="10"/>
  <c r="E53" i="11"/>
  <c r="E53" i="6"/>
  <c r="E53" i="10"/>
  <c r="E53" i="1"/>
  <c r="G51" i="11"/>
  <c r="G51" i="6"/>
  <c r="G51" i="1"/>
  <c r="F48" i="11"/>
  <c r="F48" i="6"/>
  <c r="F48" i="1"/>
  <c r="D46" i="6"/>
  <c r="D46" i="1"/>
  <c r="D46" i="10"/>
  <c r="F36" i="11"/>
  <c r="F36" i="6"/>
  <c r="F36" i="1"/>
  <c r="G35" i="11"/>
  <c r="G35" i="6"/>
  <c r="G35" i="1"/>
  <c r="D34" i="6"/>
  <c r="D34" i="1"/>
  <c r="D34" i="10"/>
  <c r="E33" i="11"/>
  <c r="E33" i="6"/>
  <c r="E33" i="10"/>
  <c r="E33" i="1"/>
  <c r="G31" i="11"/>
  <c r="G31" i="6"/>
  <c r="G31" i="1"/>
  <c r="D30" i="6"/>
  <c r="D30" i="1"/>
  <c r="I30" s="1"/>
  <c r="D30" i="10"/>
  <c r="E29" i="11"/>
  <c r="E29" i="6"/>
  <c r="E29" i="10"/>
  <c r="E29" i="1"/>
  <c r="G27" i="11"/>
  <c r="G27" i="6"/>
  <c r="G27" i="1"/>
  <c r="E25" i="11"/>
  <c r="E25" i="6"/>
  <c r="E25" i="10"/>
  <c r="E25" i="1"/>
  <c r="D56" i="6"/>
  <c r="D56" i="1"/>
  <c r="D56" i="10"/>
  <c r="E55" i="11"/>
  <c r="E55" i="6"/>
  <c r="E55" i="10"/>
  <c r="E55" i="1"/>
  <c r="F54" i="11"/>
  <c r="F54" i="6"/>
  <c r="F54" i="1"/>
  <c r="G53" i="11"/>
  <c r="G53" i="6"/>
  <c r="G53" i="1"/>
  <c r="D52" i="6"/>
  <c r="D52" i="1"/>
  <c r="D52" i="10"/>
  <c r="E51" i="11"/>
  <c r="E51" i="6"/>
  <c r="E51" i="10"/>
  <c r="E51" i="1"/>
  <c r="F50" i="11"/>
  <c r="F50" i="6"/>
  <c r="F50" i="1"/>
  <c r="G49" i="11"/>
  <c r="G49" i="6"/>
  <c r="G49" i="1"/>
  <c r="D48" i="6"/>
  <c r="D48" i="10"/>
  <c r="D48" i="1"/>
  <c r="I48" s="1"/>
  <c r="F46" i="11"/>
  <c r="F46" i="6"/>
  <c r="F46" i="1"/>
  <c r="G45" i="11"/>
  <c r="G45" i="6"/>
  <c r="G45" i="1"/>
  <c r="D44" i="6"/>
  <c r="D44" i="1"/>
  <c r="I44" s="1"/>
  <c r="D44" i="10"/>
  <c r="E43" i="11"/>
  <c r="E43" i="6"/>
  <c r="E43" i="10"/>
  <c r="E43" i="1"/>
  <c r="F42" i="11"/>
  <c r="F42" i="6"/>
  <c r="F42" i="1"/>
  <c r="G41" i="11"/>
  <c r="G41" i="6"/>
  <c r="G41" i="1"/>
  <c r="D40" i="6"/>
  <c r="D40" i="1"/>
  <c r="D40" i="10"/>
  <c r="E39" i="11"/>
  <c r="E39" i="6"/>
  <c r="E39" i="1"/>
  <c r="E39" i="10"/>
  <c r="F38" i="11"/>
  <c r="F38" i="6"/>
  <c r="F38" i="1"/>
  <c r="G37" i="11"/>
  <c r="G37" i="6"/>
  <c r="G37" i="1"/>
  <c r="D36" i="6"/>
  <c r="D36" i="1"/>
  <c r="D36" i="10"/>
  <c r="E35" i="11"/>
  <c r="E35" i="6"/>
  <c r="E35" i="1"/>
  <c r="E35" i="10"/>
  <c r="F34" i="11"/>
  <c r="F34" i="6"/>
  <c r="F34" i="1"/>
  <c r="G33" i="11"/>
  <c r="G33" i="6"/>
  <c r="G33" i="1"/>
  <c r="D32" i="6"/>
  <c r="D32" i="1"/>
  <c r="I32" s="1"/>
  <c r="D32" i="10"/>
  <c r="E31" i="11"/>
  <c r="E31" i="6"/>
  <c r="E31" i="1"/>
  <c r="E31" i="10"/>
  <c r="F30" i="11"/>
  <c r="F30" i="6"/>
  <c r="F30" i="1"/>
  <c r="G29" i="11"/>
  <c r="G29" i="6"/>
  <c r="G29" i="1"/>
  <c r="D28" i="6"/>
  <c r="D28" i="1"/>
  <c r="I28" s="1"/>
  <c r="D28" i="10"/>
  <c r="E27" i="11"/>
  <c r="E27" i="6"/>
  <c r="E27" i="1"/>
  <c r="E27" i="10"/>
  <c r="F26" i="11"/>
  <c r="F26" i="6"/>
  <c r="F26" i="1"/>
  <c r="G25" i="11"/>
  <c r="G25" i="6"/>
  <c r="G25" i="1"/>
  <c r="D24" i="6"/>
  <c r="D24" i="1"/>
  <c r="I24" s="1"/>
  <c r="D24" i="10"/>
  <c r="E23" i="11"/>
  <c r="E23" i="6"/>
  <c r="E23" i="1"/>
  <c r="E23" i="10"/>
  <c r="F22" i="11"/>
  <c r="F22" i="6"/>
  <c r="F22" i="1"/>
  <c r="G21" i="11"/>
  <c r="G21" i="6"/>
  <c r="G21" i="1"/>
  <c r="D20" i="6"/>
  <c r="D20" i="1"/>
  <c r="D20" i="10"/>
  <c r="F77" i="18"/>
  <c r="F69"/>
  <c r="F61"/>
  <c r="F88" i="10"/>
  <c r="D88" i="40"/>
  <c r="E40" i="11"/>
  <c r="E40" i="6"/>
  <c r="E40" i="10"/>
  <c r="E40" i="1"/>
  <c r="F39" i="11"/>
  <c r="F39" i="6"/>
  <c r="F39" i="1"/>
  <c r="G38" i="11"/>
  <c r="G38" i="6"/>
  <c r="G38" i="1"/>
  <c r="D37" i="6"/>
  <c r="D37" i="1"/>
  <c r="D37" i="10"/>
  <c r="E36" i="11"/>
  <c r="E36" i="6"/>
  <c r="E36" i="10"/>
  <c r="E36" i="1"/>
  <c r="F35" i="11"/>
  <c r="F35" i="6"/>
  <c r="F35" i="1"/>
  <c r="G34" i="11"/>
  <c r="G34" i="6"/>
  <c r="G34" i="1"/>
  <c r="D33" i="6"/>
  <c r="D33" i="1"/>
  <c r="I33" s="1"/>
  <c r="D33" i="10"/>
  <c r="E32" i="11"/>
  <c r="E32" i="6"/>
  <c r="E32" i="10"/>
  <c r="E32" i="1"/>
  <c r="F31" i="11"/>
  <c r="F31" i="6"/>
  <c r="F31" i="1"/>
  <c r="G30" i="11"/>
  <c r="G30" i="6"/>
  <c r="G30" i="1"/>
  <c r="D29" i="6"/>
  <c r="D29" i="1"/>
  <c r="I29" s="1"/>
  <c r="D29" i="10"/>
  <c r="E28" i="11"/>
  <c r="E28" i="6"/>
  <c r="E28" i="10"/>
  <c r="E28" i="1"/>
  <c r="F27" i="11"/>
  <c r="F27" i="6"/>
  <c r="F27" i="1"/>
  <c r="G26" i="11"/>
  <c r="G26" i="6"/>
  <c r="G26" i="1"/>
  <c r="D25" i="6"/>
  <c r="D25" i="1"/>
  <c r="I25" s="1"/>
  <c r="D25" i="10"/>
  <c r="E24" i="11"/>
  <c r="E24" i="6"/>
  <c r="E24" i="10"/>
  <c r="E24" i="1"/>
  <c r="F23" i="11"/>
  <c r="F23" i="6"/>
  <c r="F23" i="1"/>
  <c r="G22" i="11"/>
  <c r="G22" i="6"/>
  <c r="G22" i="1"/>
  <c r="D21" i="6"/>
  <c r="D21" i="1"/>
  <c r="D21" i="10"/>
  <c r="E20" i="11"/>
  <c r="E20" i="6"/>
  <c r="E20" i="10"/>
  <c r="E20" i="1"/>
  <c r="D99" i="6"/>
  <c r="D99" i="1"/>
  <c r="D99" i="10"/>
  <c r="D98" i="6"/>
  <c r="D98" i="1"/>
  <c r="D98" i="10"/>
  <c r="D92" i="6"/>
  <c r="D92" i="1"/>
  <c r="D92" i="10"/>
  <c r="D89" i="6"/>
  <c r="D89" i="1"/>
  <c r="I89" s="1"/>
  <c r="D89" i="10"/>
  <c r="D86" i="11"/>
  <c r="D86" i="6"/>
  <c r="D86" i="10"/>
  <c r="D86" i="1"/>
  <c r="D82" i="11"/>
  <c r="D82" i="6"/>
  <c r="D82" i="10"/>
  <c r="D82" i="1"/>
  <c r="D79" i="11"/>
  <c r="D79" i="6"/>
  <c r="D79" i="1"/>
  <c r="I79" s="1"/>
  <c r="D79" i="10"/>
  <c r="D76" i="11"/>
  <c r="D76" i="6"/>
  <c r="D76" i="1"/>
  <c r="I76" s="1"/>
  <c r="D76" i="10"/>
  <c r="D72" i="11"/>
  <c r="D72" i="6"/>
  <c r="D72" i="1"/>
  <c r="I72" s="1"/>
  <c r="D72" i="10"/>
  <c r="D70" i="6"/>
  <c r="D70" i="10"/>
  <c r="D70" i="1"/>
  <c r="I70" s="1"/>
  <c r="D67" i="6"/>
  <c r="D67" i="1"/>
  <c r="D67" i="10"/>
  <c r="D64" i="6"/>
  <c r="D64" i="1"/>
  <c r="D64" i="10"/>
  <c r="D62" i="6"/>
  <c r="D62" i="1"/>
  <c r="I62" s="1"/>
  <c r="D62" i="10"/>
  <c r="D59" i="6"/>
  <c r="D59" i="1"/>
  <c r="D59" i="10"/>
  <c r="D57" i="6"/>
  <c r="D57" i="1"/>
  <c r="D57" i="10"/>
  <c r="F55" i="11"/>
  <c r="F55" i="6"/>
  <c r="F55" i="1"/>
  <c r="G54" i="11"/>
  <c r="G54" i="6"/>
  <c r="G54" i="1"/>
  <c r="F51" i="11"/>
  <c r="F51" i="6"/>
  <c r="F51" i="1"/>
  <c r="E48" i="11"/>
  <c r="E48" i="6"/>
  <c r="E48" i="10"/>
  <c r="E48" i="1"/>
  <c r="F101" i="6"/>
  <c r="F101" i="1"/>
  <c r="F98" i="6"/>
  <c r="F98" i="1"/>
  <c r="F95" i="6"/>
  <c r="F95" i="1"/>
  <c r="F92" i="6"/>
  <c r="F92" i="1"/>
  <c r="F89" i="6"/>
  <c r="F89" i="1"/>
  <c r="F86" i="11"/>
  <c r="F86" i="6"/>
  <c r="F86" i="1"/>
  <c r="F83" i="11"/>
  <c r="F83" i="6"/>
  <c r="F83" i="1"/>
  <c r="F80" i="11"/>
  <c r="F80" i="6"/>
  <c r="F80" i="1"/>
  <c r="F76" i="11"/>
  <c r="F76" i="6"/>
  <c r="F76" i="1"/>
  <c r="F73" i="11"/>
  <c r="F73" i="6"/>
  <c r="F73" i="1"/>
  <c r="F70" i="11"/>
  <c r="F70" i="6"/>
  <c r="F70" i="1"/>
  <c r="F67" i="11"/>
  <c r="F67" i="6"/>
  <c r="F67" i="1"/>
  <c r="F63" i="11"/>
  <c r="F63" i="6"/>
  <c r="F63" i="1"/>
  <c r="F56" i="11"/>
  <c r="F56" i="6"/>
  <c r="F56" i="1"/>
  <c r="G43" i="11"/>
  <c r="G43" i="6"/>
  <c r="G43" i="1"/>
  <c r="F40" i="11"/>
  <c r="F40" i="6"/>
  <c r="F40" i="1"/>
  <c r="D38" i="6"/>
  <c r="D38" i="1"/>
  <c r="D38" i="10"/>
  <c r="F32" i="11"/>
  <c r="F32" i="6"/>
  <c r="F32" i="1"/>
  <c r="F28" i="11"/>
  <c r="F28" i="6"/>
  <c r="F28" i="1"/>
  <c r="D26" i="6"/>
  <c r="D26" i="1"/>
  <c r="I26" s="1"/>
  <c r="D26" i="10"/>
  <c r="G23" i="11"/>
  <c r="G23" i="6"/>
  <c r="G23" i="1"/>
  <c r="E21" i="11"/>
  <c r="E21" i="6"/>
  <c r="E21" i="10"/>
  <c r="E21" i="1"/>
  <c r="E41" i="11"/>
  <c r="E41" i="6"/>
  <c r="E41" i="1"/>
  <c r="E41" i="10"/>
  <c r="D41" i="6"/>
  <c r="D41" i="1"/>
  <c r="D41" i="10"/>
  <c r="G66" i="11"/>
  <c r="G66" i="6"/>
  <c r="G66" i="1"/>
  <c r="D66" i="6"/>
  <c r="D66" i="10"/>
  <c r="D66" i="1"/>
  <c r="E45" i="11"/>
  <c r="E45" i="6"/>
  <c r="E45" i="1"/>
  <c r="E45" i="10"/>
  <c r="D45" i="6"/>
  <c r="D45" i="1"/>
  <c r="D45" i="10"/>
  <c r="G87" i="11"/>
  <c r="G87" i="6"/>
  <c r="G87" i="1"/>
  <c r="D87" i="11"/>
  <c r="D87" i="6"/>
  <c r="D87" i="1"/>
  <c r="I87" s="1"/>
  <c r="D87" i="10"/>
  <c r="D95" i="6"/>
  <c r="D95" i="1"/>
  <c r="D95" i="10"/>
  <c r="G95" i="6"/>
  <c r="G95" i="1"/>
  <c r="G48" i="11"/>
  <c r="G48" i="8"/>
  <c r="G48" i="6"/>
  <c r="G48" i="1"/>
  <c r="G47" i="11"/>
  <c r="G47" i="8"/>
  <c r="G47" i="6"/>
  <c r="G47" i="1"/>
  <c r="E47" i="11"/>
  <c r="E47" i="6"/>
  <c r="E47" i="1"/>
  <c r="E47" i="10"/>
  <c r="D47" i="6"/>
  <c r="D47" i="1"/>
  <c r="D47" i="10"/>
  <c r="G99" i="24"/>
  <c r="G99" i="23"/>
  <c r="G99" i="19"/>
  <c r="G99" i="20"/>
  <c r="G99" i="21"/>
  <c r="G99" i="22"/>
  <c r="G99" i="18"/>
  <c r="G99" i="5"/>
  <c r="G99" i="9"/>
  <c r="G99" i="41"/>
  <c r="G99" i="39"/>
  <c r="G99" i="38"/>
  <c r="G99" i="43"/>
  <c r="G99" i="7"/>
  <c r="G99" i="8"/>
  <c r="G99" i="37"/>
  <c r="G99" i="36"/>
  <c r="G99" i="35"/>
  <c r="G99" i="40"/>
  <c r="G99" i="11"/>
  <c r="G99" i="34"/>
  <c r="G96" i="43"/>
  <c r="G96" i="23"/>
  <c r="G96" i="22"/>
  <c r="G96" i="7"/>
  <c r="G96" i="8"/>
  <c r="G96" i="37"/>
  <c r="G96" i="24"/>
  <c r="G96" i="21"/>
  <c r="G96" i="19"/>
  <c r="G96" i="18"/>
  <c r="G96" i="9"/>
  <c r="G96" i="41"/>
  <c r="G96" i="39"/>
  <c r="G96" i="38"/>
  <c r="G96" i="40"/>
  <c r="G96" i="35"/>
  <c r="G96" i="11"/>
  <c r="G96" i="5"/>
  <c r="G96" i="36"/>
  <c r="G96" i="34"/>
  <c r="G96" i="20"/>
  <c r="C94" i="43"/>
  <c r="C94" i="24"/>
  <c r="C94" i="23"/>
  <c r="C94" i="19"/>
  <c r="C94" i="20"/>
  <c r="C94" i="21"/>
  <c r="C94" i="22"/>
  <c r="C94" i="18"/>
  <c r="C94" i="5"/>
  <c r="C94" i="6"/>
  <c r="C94" i="36"/>
  <c r="C94" i="9"/>
  <c r="C94" i="41"/>
  <c r="C94" i="39"/>
  <c r="C94" i="38"/>
  <c r="C94" i="37"/>
  <c r="C94" i="34"/>
  <c r="C94" i="8"/>
  <c r="C94" i="35"/>
  <c r="C94" i="40"/>
  <c r="C94" i="7"/>
  <c r="C91" i="24"/>
  <c r="C91" i="23"/>
  <c r="C91" i="19"/>
  <c r="C91" i="20"/>
  <c r="C91" i="21"/>
  <c r="C91" i="22"/>
  <c r="C91" i="18"/>
  <c r="C91" i="5"/>
  <c r="C91" i="6"/>
  <c r="C91" i="7"/>
  <c r="C91" i="43"/>
  <c r="C91" i="9"/>
  <c r="C91" i="41"/>
  <c r="C91" i="39"/>
  <c r="C91" i="38"/>
  <c r="C91" i="8"/>
  <c r="C91" i="37"/>
  <c r="C91" i="36"/>
  <c r="C91" i="35"/>
  <c r="C91" i="40"/>
  <c r="C91" i="34"/>
  <c r="D89" i="43"/>
  <c r="D89" i="24"/>
  <c r="D89" i="23"/>
  <c r="D89" i="19"/>
  <c r="D89" i="20"/>
  <c r="D89" i="21"/>
  <c r="D89" i="22"/>
  <c r="D89" i="18"/>
  <c r="D89" i="5"/>
  <c r="D89" i="7"/>
  <c r="D89" i="36"/>
  <c r="D89" i="9"/>
  <c r="D89" i="41"/>
  <c r="D89" i="39"/>
  <c r="D89" i="38"/>
  <c r="D89" i="35"/>
  <c r="D89" i="34"/>
  <c r="D89" i="11"/>
  <c r="D89" i="37"/>
  <c r="D89" i="40"/>
  <c r="D89" i="8"/>
  <c r="D70" i="11"/>
  <c r="D66"/>
  <c r="D62"/>
  <c r="D58"/>
  <c r="C101" i="10"/>
  <c r="C101" i="43"/>
  <c r="C101" i="24"/>
  <c r="C101" i="23"/>
  <c r="C101" i="19"/>
  <c r="C101" i="20"/>
  <c r="C101" i="21"/>
  <c r="C101" i="22"/>
  <c r="C101" i="18"/>
  <c r="C101" i="5"/>
  <c r="C101" i="6"/>
  <c r="C101" i="36"/>
  <c r="C101" i="7"/>
  <c r="C101" i="8"/>
  <c r="C101" i="37"/>
  <c r="C101" i="39"/>
  <c r="C101" i="41"/>
  <c r="C101" i="34"/>
  <c r="C101" i="38"/>
  <c r="C101" i="9"/>
  <c r="C101" i="35"/>
  <c r="C101" i="40"/>
  <c r="C101" i="11"/>
  <c r="C100" i="10"/>
  <c r="C100" i="43"/>
  <c r="C100" i="23"/>
  <c r="C100" i="22"/>
  <c r="C100" i="7"/>
  <c r="C100" i="8"/>
  <c r="C100" i="37"/>
  <c r="C100" i="24"/>
  <c r="C100" i="21"/>
  <c r="C100" i="6"/>
  <c r="C100" i="19"/>
  <c r="C100" i="18"/>
  <c r="C100" i="9"/>
  <c r="C100" i="41"/>
  <c r="C100" i="39"/>
  <c r="C100" i="38"/>
  <c r="C100" i="35"/>
  <c r="C100" i="5"/>
  <c r="C100" i="11"/>
  <c r="C100" i="20"/>
  <c r="C100" i="36"/>
  <c r="C100" i="34"/>
  <c r="C100" i="40"/>
  <c r="C99" i="24"/>
  <c r="C99" i="23"/>
  <c r="C99" i="19"/>
  <c r="C99" i="20"/>
  <c r="C99" i="21"/>
  <c r="C99" i="22"/>
  <c r="C99" i="18"/>
  <c r="C99" i="5"/>
  <c r="C99" i="6"/>
  <c r="C99" i="9"/>
  <c r="C99" i="41"/>
  <c r="C99" i="39"/>
  <c r="C99" i="38"/>
  <c r="C99" i="7"/>
  <c r="C99" i="8"/>
  <c r="C99" i="37"/>
  <c r="C99" i="36"/>
  <c r="C99" i="35"/>
  <c r="C99" i="40"/>
  <c r="C99" i="11"/>
  <c r="C99" i="34"/>
  <c r="C99" i="43"/>
  <c r="C98"/>
  <c r="C98" i="24"/>
  <c r="C98" i="23"/>
  <c r="C98" i="19"/>
  <c r="C98" i="20"/>
  <c r="C98" i="21"/>
  <c r="C98" i="22"/>
  <c r="C98" i="18"/>
  <c r="C98" i="5"/>
  <c r="C98" i="6"/>
  <c r="C98" i="36"/>
  <c r="C98" i="9"/>
  <c r="C98" i="41"/>
  <c r="C98" i="39"/>
  <c r="C98" i="38"/>
  <c r="C98" i="8"/>
  <c r="C98" i="34"/>
  <c r="C98" i="37"/>
  <c r="C98" i="7"/>
  <c r="C98" i="35"/>
  <c r="C98" i="40"/>
  <c r="C97" i="43"/>
  <c r="C97" i="24"/>
  <c r="C97" i="23"/>
  <c r="C97" i="19"/>
  <c r="C97" i="20"/>
  <c r="C97" i="21"/>
  <c r="C97" i="22"/>
  <c r="C97" i="18"/>
  <c r="C97" i="5"/>
  <c r="C97" i="6"/>
  <c r="C97" i="36"/>
  <c r="C97" i="7"/>
  <c r="C97" i="8"/>
  <c r="C97" i="37"/>
  <c r="C97" i="38"/>
  <c r="C97" i="39"/>
  <c r="C97" i="34"/>
  <c r="C97" i="9"/>
  <c r="C97" i="41"/>
  <c r="C97" i="35"/>
  <c r="C97" i="40"/>
  <c r="C96" i="43"/>
  <c r="C96" i="19"/>
  <c r="C96" i="18"/>
  <c r="C96" i="7"/>
  <c r="C96" i="8"/>
  <c r="C96" i="37"/>
  <c r="C96" i="23"/>
  <c r="C96" i="22"/>
  <c r="C96" i="20"/>
  <c r="C96" i="5"/>
  <c r="C96" i="9"/>
  <c r="C96" i="41"/>
  <c r="C96" i="39"/>
  <c r="C96" i="38"/>
  <c r="C96" i="6"/>
  <c r="C96" i="40"/>
  <c r="C96" i="21"/>
  <c r="C96" i="36"/>
  <c r="C96" i="24"/>
  <c r="C96" i="34"/>
  <c r="C96" i="35"/>
  <c r="D95" i="43"/>
  <c r="D95" i="20"/>
  <c r="D95" i="5"/>
  <c r="D95" i="7"/>
  <c r="D95" i="8"/>
  <c r="D95" i="37"/>
  <c r="D95" i="19"/>
  <c r="D95" i="18"/>
  <c r="D95" i="24"/>
  <c r="D95" i="21"/>
  <c r="D95" i="9"/>
  <c r="D95" i="41"/>
  <c r="D95" i="39"/>
  <c r="D95" i="38"/>
  <c r="D95" i="23"/>
  <c r="D95" i="36"/>
  <c r="D95" i="40"/>
  <c r="D95" i="35"/>
  <c r="D95" i="22"/>
  <c r="D95" i="34"/>
  <c r="D95" i="11"/>
  <c r="D94" i="24"/>
  <c r="D94" i="23"/>
  <c r="D94" i="19"/>
  <c r="D94" i="20"/>
  <c r="D94" i="21"/>
  <c r="D94" i="22"/>
  <c r="D94" i="18"/>
  <c r="D94" i="5"/>
  <c r="D94" i="43"/>
  <c r="D94" i="9"/>
  <c r="D94" i="41"/>
  <c r="D94" i="39"/>
  <c r="D94" i="38"/>
  <c r="D94" i="7"/>
  <c r="D94" i="8"/>
  <c r="D94" i="37"/>
  <c r="D94" i="36"/>
  <c r="D94" i="35"/>
  <c r="D94" i="34"/>
  <c r="D94" i="11"/>
  <c r="D94" i="40"/>
  <c r="D93" i="43"/>
  <c r="D93" i="24"/>
  <c r="D93" i="23"/>
  <c r="D93" i="19"/>
  <c r="D93" i="20"/>
  <c r="D93" i="21"/>
  <c r="D93" i="22"/>
  <c r="D93" i="18"/>
  <c r="D93" i="5"/>
  <c r="D93" i="7"/>
  <c r="D93" i="36"/>
  <c r="D93" i="9"/>
  <c r="D93" i="41"/>
  <c r="D93" i="39"/>
  <c r="D93" i="38"/>
  <c r="D93" i="37"/>
  <c r="D93" i="35"/>
  <c r="D93" i="34"/>
  <c r="D93" i="11"/>
  <c r="D93" i="8"/>
  <c r="D93" i="40"/>
  <c r="D92" i="43"/>
  <c r="D92" i="24"/>
  <c r="D92" i="23"/>
  <c r="D92" i="19"/>
  <c r="D92" i="20"/>
  <c r="D92" i="21"/>
  <c r="D92" i="22"/>
  <c r="D92" i="18"/>
  <c r="D92" i="5"/>
  <c r="D92" i="7"/>
  <c r="D92" i="36"/>
  <c r="D92" i="8"/>
  <c r="D92" i="37"/>
  <c r="D92" i="41"/>
  <c r="D92" i="9"/>
  <c r="D92" i="39"/>
  <c r="D92" i="40"/>
  <c r="D92" i="38"/>
  <c r="D92" i="35"/>
  <c r="D92" i="34"/>
  <c r="D92" i="11"/>
  <c r="D91" i="43"/>
  <c r="D91" i="24"/>
  <c r="D91" i="21"/>
  <c r="D91" i="8"/>
  <c r="D91" i="37"/>
  <c r="D91" i="20"/>
  <c r="D91" i="5"/>
  <c r="D91" i="23"/>
  <c r="D91" i="22"/>
  <c r="D91" i="7"/>
  <c r="D91" i="9"/>
  <c r="D91" i="41"/>
  <c r="D91" i="39"/>
  <c r="D91" i="38"/>
  <c r="D91" i="40"/>
  <c r="D91" i="34"/>
  <c r="D91" i="36"/>
  <c r="D91" i="35"/>
  <c r="D91" i="11"/>
  <c r="D91" i="18"/>
  <c r="D91" i="19"/>
  <c r="D90" i="24"/>
  <c r="D90" i="23"/>
  <c r="D90" i="19"/>
  <c r="D90" i="20"/>
  <c r="D90" i="21"/>
  <c r="D90" i="22"/>
  <c r="D90" i="18"/>
  <c r="D90" i="5"/>
  <c r="D90" i="7"/>
  <c r="D90" i="9"/>
  <c r="D90" i="41"/>
  <c r="D90" i="39"/>
  <c r="D90" i="38"/>
  <c r="D90" i="43"/>
  <c r="D90" i="8"/>
  <c r="D90" i="37"/>
  <c r="D90" i="36"/>
  <c r="D90" i="35"/>
  <c r="D90" i="34"/>
  <c r="D90" i="11"/>
  <c r="D90" i="40"/>
  <c r="D54" i="11"/>
  <c r="D50"/>
  <c r="I50" i="1"/>
  <c r="D46" i="11"/>
  <c r="D42"/>
  <c r="D38"/>
  <c r="D34"/>
  <c r="D30"/>
  <c r="D26"/>
  <c r="D22"/>
  <c r="D85" i="18"/>
  <c r="D88" i="7"/>
  <c r="D88" i="22"/>
  <c r="D88" i="38"/>
  <c r="D88" i="35"/>
  <c r="G100" i="43"/>
  <c r="G100" i="24"/>
  <c r="G100" i="21"/>
  <c r="G100" i="7"/>
  <c r="G100" i="8"/>
  <c r="G100" i="37"/>
  <c r="G100" i="20"/>
  <c r="G100" i="5"/>
  <c r="G100" i="23"/>
  <c r="G100" i="22"/>
  <c r="G100" i="9"/>
  <c r="G100" i="41"/>
  <c r="G100" i="39"/>
  <c r="G100" i="38"/>
  <c r="G100" i="19"/>
  <c r="G100" i="11"/>
  <c r="G100" i="36"/>
  <c r="G100" i="40"/>
  <c r="G100" i="34"/>
  <c r="G100" i="18"/>
  <c r="G100" i="35"/>
  <c r="G98" i="43"/>
  <c r="G98" i="24"/>
  <c r="G98" i="23"/>
  <c r="G98" i="19"/>
  <c r="G98" i="20"/>
  <c r="G98" i="21"/>
  <c r="G98" i="22"/>
  <c r="G98" i="18"/>
  <c r="G98" i="5"/>
  <c r="G98" i="36"/>
  <c r="G98" i="9"/>
  <c r="G98" i="41"/>
  <c r="G98" i="39"/>
  <c r="G98" i="38"/>
  <c r="G98" i="7"/>
  <c r="G98" i="34"/>
  <c r="G98" i="35"/>
  <c r="G98" i="40"/>
  <c r="G98" i="11"/>
  <c r="G98" i="37"/>
  <c r="G98" i="8"/>
  <c r="C95" i="24"/>
  <c r="C95" i="23"/>
  <c r="C95" i="19"/>
  <c r="C95" i="20"/>
  <c r="C95" i="21"/>
  <c r="C95" i="22"/>
  <c r="C95" i="18"/>
  <c r="C95" i="5"/>
  <c r="C95" i="6"/>
  <c r="C95" i="9"/>
  <c r="C95" i="41"/>
  <c r="C95" i="39"/>
  <c r="C95" i="38"/>
  <c r="C95" i="7"/>
  <c r="C95" i="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22"/>
  <c r="C93" i="18"/>
  <c r="C93" i="5"/>
  <c r="C93" i="6"/>
  <c r="C93" i="7"/>
  <c r="C93" i="36"/>
  <c r="C93" i="8"/>
  <c r="C93" i="37"/>
  <c r="C93" i="9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22"/>
  <c r="C90" i="18"/>
  <c r="C90" i="5"/>
  <c r="C90" i="6"/>
  <c r="C90" i="7"/>
  <c r="C90" i="36"/>
  <c r="C90" i="9"/>
  <c r="C90" i="41"/>
  <c r="C90" i="39"/>
  <c r="C90" i="38"/>
  <c r="C90" i="34"/>
  <c r="C90" i="37"/>
  <c r="C90" i="35"/>
  <c r="C90" i="40"/>
  <c r="C90" i="8"/>
  <c r="D71" i="11"/>
  <c r="D69" i="18"/>
  <c r="D69" i="11"/>
  <c r="I67" i="1"/>
  <c r="D67" i="11"/>
  <c r="D65"/>
  <c r="D63"/>
  <c r="D61"/>
  <c r="I60" i="1"/>
  <c r="D60" i="11"/>
  <c r="D59"/>
  <c r="D57"/>
  <c r="D53"/>
  <c r="D45"/>
  <c r="D41"/>
  <c r="D37"/>
  <c r="D33"/>
  <c r="D29"/>
  <c r="D25"/>
  <c r="D101" i="43"/>
  <c r="D101" i="24"/>
  <c r="D101" i="23"/>
  <c r="D101" i="19"/>
  <c r="D101" i="20"/>
  <c r="D101" i="21"/>
  <c r="D101" i="22"/>
  <c r="D101" i="18"/>
  <c r="D101" i="5"/>
  <c r="D101" i="36"/>
  <c r="D101" i="9"/>
  <c r="D101" i="41"/>
  <c r="D101" i="39"/>
  <c r="D101" i="38"/>
  <c r="D101" i="8"/>
  <c r="D101" i="7"/>
  <c r="D101" i="35"/>
  <c r="D101" i="34"/>
  <c r="D101" i="11"/>
  <c r="D101" i="37"/>
  <c r="D101" i="40"/>
  <c r="D100" i="43"/>
  <c r="D100" i="24"/>
  <c r="D100" i="23"/>
  <c r="D100" i="19"/>
  <c r="D100" i="20"/>
  <c r="D100" i="21"/>
  <c r="D100" i="22"/>
  <c r="D100" i="18"/>
  <c r="D100" i="5"/>
  <c r="D100" i="36"/>
  <c r="D100" i="7"/>
  <c r="D100" i="8"/>
  <c r="D100" i="37"/>
  <c r="D100" i="38"/>
  <c r="D100" i="40"/>
  <c r="D100" i="39"/>
  <c r="D100" i="41"/>
  <c r="D100" i="35"/>
  <c r="D100" i="34"/>
  <c r="D100" i="11"/>
  <c r="D100" i="9"/>
  <c r="D99" i="43"/>
  <c r="D99" i="19"/>
  <c r="D99" i="18"/>
  <c r="D99" i="7"/>
  <c r="D99" i="8"/>
  <c r="D99" i="37"/>
  <c r="D99" i="23"/>
  <c r="D99" i="22"/>
  <c r="D99" i="20"/>
  <c r="D99" i="5"/>
  <c r="D99" i="9"/>
  <c r="D99" i="41"/>
  <c r="D99" i="39"/>
  <c r="D99" i="38"/>
  <c r="D99" i="21"/>
  <c r="D99" i="40"/>
  <c r="D99" i="34"/>
  <c r="D99" i="11"/>
  <c r="D99" i="24"/>
  <c r="D99" i="35"/>
  <c r="D99" i="36"/>
  <c r="D98" i="24"/>
  <c r="D98" i="23"/>
  <c r="D98" i="19"/>
  <c r="D98" i="20"/>
  <c r="D98" i="21"/>
  <c r="D98" i="22"/>
  <c r="D98" i="18"/>
  <c r="D98" i="5"/>
  <c r="D98" i="9"/>
  <c r="D98" i="41"/>
  <c r="D98" i="39"/>
  <c r="D98" i="38"/>
  <c r="D98" i="7"/>
  <c r="D98" i="8"/>
  <c r="D98" i="37"/>
  <c r="D98" i="43"/>
  <c r="D98" i="36"/>
  <c r="D98" i="35"/>
  <c r="D98" i="34"/>
  <c r="D98" i="11"/>
  <c r="D98" i="40"/>
  <c r="D97" i="43"/>
  <c r="D97" i="24"/>
  <c r="D97" i="23"/>
  <c r="D97" i="19"/>
  <c r="D97" i="20"/>
  <c r="D97" i="21"/>
  <c r="D97" i="22"/>
  <c r="D97" i="18"/>
  <c r="D97" i="5"/>
  <c r="D97" i="36"/>
  <c r="D97" i="9"/>
  <c r="D97" i="41"/>
  <c r="D97" i="39"/>
  <c r="D97" i="38"/>
  <c r="D97" i="37"/>
  <c r="D97" i="8"/>
  <c r="D97" i="35"/>
  <c r="D97" i="34"/>
  <c r="D97" i="11"/>
  <c r="D97" i="7"/>
  <c r="D97" i="40"/>
  <c r="D96" i="43"/>
  <c r="D96" i="24"/>
  <c r="D96" i="23"/>
  <c r="D96" i="19"/>
  <c r="D96" i="20"/>
  <c r="D96" i="21"/>
  <c r="D96" i="22"/>
  <c r="D96" i="18"/>
  <c r="D96" i="5"/>
  <c r="D96" i="36"/>
  <c r="D96" i="7"/>
  <c r="D96" i="8"/>
  <c r="D96" i="37"/>
  <c r="D96" i="9"/>
  <c r="D96" i="38"/>
  <c r="D96" i="39"/>
  <c r="D96" i="35"/>
  <c r="D96" i="34"/>
  <c r="D96" i="11"/>
  <c r="D96" i="41"/>
  <c r="D96" i="40"/>
  <c r="F94" i="43"/>
  <c r="F94" i="24"/>
  <c r="F94" i="23"/>
  <c r="F94" i="19"/>
  <c r="F94" i="20"/>
  <c r="F94" i="21"/>
  <c r="F94" i="22"/>
  <c r="F94" i="18"/>
  <c r="F94" i="5"/>
  <c r="F94" i="36"/>
  <c r="F94" i="7"/>
  <c r="F94" i="8"/>
  <c r="F94" i="37"/>
  <c r="F94" i="39"/>
  <c r="F94" i="34"/>
  <c r="F94" i="11"/>
  <c r="F94" i="41"/>
  <c r="F94" i="40"/>
  <c r="F94" i="9"/>
  <c r="F94" i="35"/>
  <c r="F94" i="38"/>
  <c r="F93" i="43"/>
  <c r="F93" i="23"/>
  <c r="F93" i="22"/>
  <c r="F93" i="7"/>
  <c r="F93" i="8"/>
  <c r="F93" i="37"/>
  <c r="F93" i="24"/>
  <c r="F93" i="21"/>
  <c r="F93" i="19"/>
  <c r="F93" i="18"/>
  <c r="F93" i="9"/>
  <c r="F93" i="41"/>
  <c r="F93" i="39"/>
  <c r="F93" i="38"/>
  <c r="F93" i="20"/>
  <c r="F93" i="34"/>
  <c r="F93" i="11"/>
  <c r="F93" i="35"/>
  <c r="F93" i="36"/>
  <c r="F93" i="40"/>
  <c r="F93" i="5"/>
  <c r="F92" i="24"/>
  <c r="F92" i="23"/>
  <c r="F92" i="19"/>
  <c r="F92" i="20"/>
  <c r="F92" i="21"/>
  <c r="F92" i="22"/>
  <c r="F92" i="18"/>
  <c r="F92" i="5"/>
  <c r="F92" i="7"/>
  <c r="F92" i="9"/>
  <c r="F92" i="41"/>
  <c r="F92" i="39"/>
  <c r="F92" i="38"/>
  <c r="F92" i="8"/>
  <c r="F92" i="37"/>
  <c r="F92" i="36"/>
  <c r="F92" i="35"/>
  <c r="F92" i="43"/>
  <c r="F92" i="40"/>
  <c r="F92" i="34"/>
  <c r="F92" i="11"/>
  <c r="F91" i="43"/>
  <c r="F91" i="24"/>
  <c r="F91" i="23"/>
  <c r="F91" i="19"/>
  <c r="F91" i="20"/>
  <c r="F91" i="21"/>
  <c r="F91" i="22"/>
  <c r="F91" i="18"/>
  <c r="F91" i="5"/>
  <c r="F91" i="7"/>
  <c r="F91" i="36"/>
  <c r="F91" i="9"/>
  <c r="F91" i="41"/>
  <c r="F91" i="39"/>
  <c r="F91" i="38"/>
  <c r="F91" i="8"/>
  <c r="F91" i="40"/>
  <c r="F91" i="34"/>
  <c r="F91" i="35"/>
  <c r="F91" i="37"/>
  <c r="F91" i="11"/>
  <c r="F90" i="43"/>
  <c r="F90" i="24"/>
  <c r="F90" i="23"/>
  <c r="F90" i="19"/>
  <c r="F90" i="20"/>
  <c r="F90" i="21"/>
  <c r="F90" i="22"/>
  <c r="F90" i="18"/>
  <c r="F90" i="5"/>
  <c r="F90" i="7"/>
  <c r="F90" i="36"/>
  <c r="F90" i="8"/>
  <c r="F90" i="37"/>
  <c r="F90" i="38"/>
  <c r="F90" i="34"/>
  <c r="F90" i="11"/>
  <c r="F90" i="9"/>
  <c r="F90" i="39"/>
  <c r="F90" i="40"/>
  <c r="F90" i="41"/>
  <c r="F90" i="35"/>
  <c r="F89" i="43"/>
  <c r="F89" i="19"/>
  <c r="F89" i="18"/>
  <c r="F89" i="8"/>
  <c r="F89" i="37"/>
  <c r="F89" i="23"/>
  <c r="F89" i="22"/>
  <c r="F89" i="7"/>
  <c r="F89" i="20"/>
  <c r="F89" i="5"/>
  <c r="F89" i="9"/>
  <c r="F89" i="41"/>
  <c r="F89" i="39"/>
  <c r="F89" i="38"/>
  <c r="F89" i="24"/>
  <c r="F89" i="36"/>
  <c r="F89" i="34"/>
  <c r="F89" i="11"/>
  <c r="F89" i="40"/>
  <c r="F89" i="21"/>
  <c r="F89" i="35"/>
  <c r="D55" i="11"/>
  <c r="D51"/>
  <c r="I51" i="1"/>
  <c r="D47" i="11"/>
  <c r="D43"/>
  <c r="D39"/>
  <c r="D35"/>
  <c r="D31"/>
  <c r="D27"/>
  <c r="D23"/>
  <c r="D81" i="18"/>
  <c r="F55"/>
  <c r="G42"/>
  <c r="F31"/>
  <c r="G26"/>
  <c r="E20"/>
  <c r="D88" i="23"/>
  <c r="D84" i="21"/>
  <c r="D80"/>
  <c r="D75" i="18"/>
  <c r="D73"/>
  <c r="D71"/>
  <c r="F47"/>
  <c r="D41"/>
  <c r="D25"/>
  <c r="F88" i="8"/>
  <c r="D88" i="5"/>
  <c r="D88" i="19"/>
  <c r="D88" i="41"/>
  <c r="F88" i="39"/>
  <c r="D88" i="36"/>
  <c r="F88" i="34"/>
  <c r="G101" i="10"/>
  <c r="G101" i="43"/>
  <c r="G101" i="24"/>
  <c r="G101" i="23"/>
  <c r="G101" i="19"/>
  <c r="G101" i="20"/>
  <c r="G101" i="21"/>
  <c r="G101" i="22"/>
  <c r="G101" i="18"/>
  <c r="G101" i="5"/>
  <c r="G101" i="36"/>
  <c r="G101" i="7"/>
  <c r="G101" i="8"/>
  <c r="G101" i="37"/>
  <c r="G101" i="41"/>
  <c r="G101" i="9"/>
  <c r="G101" i="34"/>
  <c r="G101" i="39"/>
  <c r="G101" i="38"/>
  <c r="G101" i="35"/>
  <c r="G101" i="40"/>
  <c r="G101" i="11"/>
  <c r="G97" i="43"/>
  <c r="G97" i="24"/>
  <c r="G97" i="23"/>
  <c r="G97" i="19"/>
  <c r="G97" i="20"/>
  <c r="G97" i="21"/>
  <c r="G97" i="22"/>
  <c r="G97" i="18"/>
  <c r="G97" i="5"/>
  <c r="G97" i="36"/>
  <c r="G97" i="7"/>
  <c r="G97" i="8"/>
  <c r="G97" i="37"/>
  <c r="G97" i="39"/>
  <c r="G97" i="38"/>
  <c r="G97" i="41"/>
  <c r="G97" i="34"/>
  <c r="G97" i="9"/>
  <c r="G97" i="35"/>
  <c r="G97" i="40"/>
  <c r="G97" i="11"/>
  <c r="G95" i="24"/>
  <c r="G95" i="23"/>
  <c r="G95" i="19"/>
  <c r="G95" i="20"/>
  <c r="G95" i="21"/>
  <c r="G95" i="22"/>
  <c r="G95" i="18"/>
  <c r="G95" i="5"/>
  <c r="G95" i="9"/>
  <c r="G95" i="41"/>
  <c r="G95" i="39"/>
  <c r="G95" i="38"/>
  <c r="G95" i="7"/>
  <c r="G95" i="8"/>
  <c r="G95" i="37"/>
  <c r="G95" i="36"/>
  <c r="G95" i="43"/>
  <c r="G95" i="35"/>
  <c r="G95" i="40"/>
  <c r="G95" i="11"/>
  <c r="G95" i="34"/>
  <c r="C92" i="43"/>
  <c r="C92" i="20"/>
  <c r="C92" i="5"/>
  <c r="C92" i="8"/>
  <c r="C92" i="37"/>
  <c r="C92" i="19"/>
  <c r="C92" i="18"/>
  <c r="C92" i="24"/>
  <c r="C92" i="21"/>
  <c r="C92" i="6"/>
  <c r="C92" i="9"/>
  <c r="C92" i="41"/>
  <c r="C92" i="39"/>
  <c r="C92" i="38"/>
  <c r="C92" i="22"/>
  <c r="C92" i="36"/>
  <c r="C92" i="23"/>
  <c r="C92" i="34"/>
  <c r="C92" i="7"/>
  <c r="C92" i="35"/>
  <c r="C92" i="40"/>
  <c r="I68" i="1"/>
  <c r="D68" i="11"/>
  <c r="D64"/>
  <c r="I49" i="1"/>
  <c r="D49" i="11"/>
  <c r="D21"/>
  <c r="F101" i="43"/>
  <c r="F101" i="20"/>
  <c r="F101" i="5"/>
  <c r="F101" i="7"/>
  <c r="F101" i="8"/>
  <c r="F101" i="37"/>
  <c r="F101" i="19"/>
  <c r="F101" i="18"/>
  <c r="F101" i="24"/>
  <c r="F101" i="21"/>
  <c r="F101" i="9"/>
  <c r="F101" i="41"/>
  <c r="F101" i="39"/>
  <c r="F101" i="38"/>
  <c r="F101" i="36"/>
  <c r="F101" i="22"/>
  <c r="F101" i="34"/>
  <c r="F101" i="11"/>
  <c r="F101" i="35"/>
  <c r="F101" i="23"/>
  <c r="F101" i="40"/>
  <c r="F100" i="24"/>
  <c r="F100" i="23"/>
  <c r="F100" i="19"/>
  <c r="F100" i="20"/>
  <c r="F100" i="21"/>
  <c r="F100" i="22"/>
  <c r="F100" i="18"/>
  <c r="F100" i="5"/>
  <c r="F100" i="43"/>
  <c r="F100" i="9"/>
  <c r="F100" i="41"/>
  <c r="F100" i="39"/>
  <c r="F100" i="38"/>
  <c r="F100" i="7"/>
  <c r="F100" i="8"/>
  <c r="F100" i="37"/>
  <c r="F100" i="36"/>
  <c r="F100" i="35"/>
  <c r="F100" i="34"/>
  <c r="F100" i="11"/>
  <c r="F100" i="40"/>
  <c r="F99" i="43"/>
  <c r="F99" i="24"/>
  <c r="F99" i="23"/>
  <c r="F99" i="19"/>
  <c r="F99" i="20"/>
  <c r="F99" i="21"/>
  <c r="F99" i="22"/>
  <c r="F99" i="18"/>
  <c r="F99" i="5"/>
  <c r="F99" i="36"/>
  <c r="F99" i="9"/>
  <c r="F99" i="41"/>
  <c r="F99" i="39"/>
  <c r="F99" i="38"/>
  <c r="F99" i="40"/>
  <c r="F99" i="11"/>
  <c r="F99" i="37"/>
  <c r="F99" i="35"/>
  <c r="F99" i="8"/>
  <c r="F99" i="7"/>
  <c r="F99" i="34"/>
  <c r="F98" i="43"/>
  <c r="F98" i="24"/>
  <c r="F98" i="23"/>
  <c r="F98" i="19"/>
  <c r="F98" i="20"/>
  <c r="F98" i="21"/>
  <c r="F98" i="22"/>
  <c r="F98" i="18"/>
  <c r="F98" i="5"/>
  <c r="F98" i="36"/>
  <c r="F98" i="7"/>
  <c r="F98" i="8"/>
  <c r="F98" i="37"/>
  <c r="F98" i="41"/>
  <c r="F98" i="34"/>
  <c r="F98" i="11"/>
  <c r="F98" i="9"/>
  <c r="F98" i="40"/>
  <c r="F98" i="38"/>
  <c r="F98" i="35"/>
  <c r="F98" i="39"/>
  <c r="F97" i="43"/>
  <c r="F97" i="24"/>
  <c r="F97" i="21"/>
  <c r="F97" i="7"/>
  <c r="F97" i="8"/>
  <c r="F97" i="37"/>
  <c r="F97" i="20"/>
  <c r="F97" i="5"/>
  <c r="F97" i="23"/>
  <c r="F97" i="22"/>
  <c r="F97" i="9"/>
  <c r="F97" i="41"/>
  <c r="F97" i="39"/>
  <c r="F97" i="38"/>
  <c r="F97" i="18"/>
  <c r="F97" i="35"/>
  <c r="F97" i="19"/>
  <c r="F97" i="36"/>
  <c r="F97" i="34"/>
  <c r="F97" i="11"/>
  <c r="F97" i="40"/>
  <c r="F96" i="24"/>
  <c r="F96" i="23"/>
  <c r="F96" i="19"/>
  <c r="F96" i="20"/>
  <c r="F96" i="21"/>
  <c r="F96" i="22"/>
  <c r="F96" i="18"/>
  <c r="F96" i="5"/>
  <c r="F96" i="9"/>
  <c r="F96" i="41"/>
  <c r="F96" i="39"/>
  <c r="F96" i="38"/>
  <c r="F96" i="43"/>
  <c r="F96" i="7"/>
  <c r="F96" i="8"/>
  <c r="F96" i="37"/>
  <c r="F96" i="36"/>
  <c r="F96" i="35"/>
  <c r="F96" i="40"/>
  <c r="F96" i="34"/>
  <c r="F96" i="11"/>
  <c r="F95" i="43"/>
  <c r="F95" i="24"/>
  <c r="F95" i="23"/>
  <c r="F95" i="19"/>
  <c r="F95" i="20"/>
  <c r="F95" i="21"/>
  <c r="F95" i="22"/>
  <c r="F95" i="18"/>
  <c r="F95" i="5"/>
  <c r="F95" i="36"/>
  <c r="F95" i="9"/>
  <c r="F95" i="41"/>
  <c r="F95" i="39"/>
  <c r="F95" i="38"/>
  <c r="F95" i="7"/>
  <c r="F95" i="40"/>
  <c r="F95" i="34"/>
  <c r="F95" i="35"/>
  <c r="F95" i="8"/>
  <c r="F95" i="37"/>
  <c r="F95" i="11"/>
  <c r="G94" i="43"/>
  <c r="G94" i="24"/>
  <c r="G94" i="23"/>
  <c r="G94" i="19"/>
  <c r="G94" i="20"/>
  <c r="G94" i="21"/>
  <c r="G94" i="22"/>
  <c r="G94" i="18"/>
  <c r="G94" i="5"/>
  <c r="G94" i="36"/>
  <c r="G94" i="9"/>
  <c r="G94" i="41"/>
  <c r="G94" i="39"/>
  <c r="G94" i="38"/>
  <c r="G94" i="8"/>
  <c r="G94" i="34"/>
  <c r="G94" i="7"/>
  <c r="G94" i="35"/>
  <c r="G94" i="40"/>
  <c r="G94" i="11"/>
  <c r="G94" i="37"/>
  <c r="G93" i="43"/>
  <c r="G93" i="24"/>
  <c r="G93" i="23"/>
  <c r="G93" i="19"/>
  <c r="G93" i="20"/>
  <c r="G93" i="21"/>
  <c r="G93" i="22"/>
  <c r="G93" i="18"/>
  <c r="G93" i="5"/>
  <c r="G93" i="36"/>
  <c r="G93" i="7"/>
  <c r="G93" i="8"/>
  <c r="G93" i="37"/>
  <c r="G93" i="38"/>
  <c r="G93" i="39"/>
  <c r="G93" i="34"/>
  <c r="G93" i="41"/>
  <c r="G93" i="35"/>
  <c r="G93" i="40"/>
  <c r="G93" i="11"/>
  <c r="G93" i="9"/>
  <c r="G92" i="43"/>
  <c r="G92" i="19"/>
  <c r="G92" i="18"/>
  <c r="G92" i="8"/>
  <c r="G92" i="37"/>
  <c r="G92" i="23"/>
  <c r="G92" i="22"/>
  <c r="G92" i="7"/>
  <c r="G92" i="20"/>
  <c r="G92" i="5"/>
  <c r="G92" i="9"/>
  <c r="G92" i="41"/>
  <c r="G92" i="39"/>
  <c r="G92" i="38"/>
  <c r="G92" i="35"/>
  <c r="G92" i="21"/>
  <c r="G92" i="34"/>
  <c r="G92" i="24"/>
  <c r="G92" i="36"/>
  <c r="G92" i="40"/>
  <c r="G92" i="11"/>
  <c r="G91" i="24"/>
  <c r="G91" i="23"/>
  <c r="G91" i="19"/>
  <c r="G91" i="20"/>
  <c r="G91" i="21"/>
  <c r="G91" i="22"/>
  <c r="G91" i="18"/>
  <c r="G91" i="5"/>
  <c r="G91" i="7"/>
  <c r="G91" i="9"/>
  <c r="G91" i="41"/>
  <c r="G91" i="39"/>
  <c r="G91" i="38"/>
  <c r="G91" i="8"/>
  <c r="G91" i="37"/>
  <c r="G91" i="43"/>
  <c r="G91" i="36"/>
  <c r="G91" i="35"/>
  <c r="G91" i="40"/>
  <c r="G91" i="11"/>
  <c r="G91" i="34"/>
  <c r="G90" i="43"/>
  <c r="G90" i="24"/>
  <c r="G90" i="23"/>
  <c r="G90" i="19"/>
  <c r="G90" i="20"/>
  <c r="G90" i="21"/>
  <c r="G90" i="22"/>
  <c r="G90" i="18"/>
  <c r="G90" i="5"/>
  <c r="G90" i="7"/>
  <c r="G90" i="36"/>
  <c r="G90" i="9"/>
  <c r="G90" i="41"/>
  <c r="G90" i="39"/>
  <c r="G90" i="38"/>
  <c r="G90" i="37"/>
  <c r="G90" i="34"/>
  <c r="G90" i="8"/>
  <c r="G90" i="35"/>
  <c r="G90" i="40"/>
  <c r="G90" i="11"/>
  <c r="G89" i="43"/>
  <c r="G89" i="24"/>
  <c r="G89" i="23"/>
  <c r="G89" i="19"/>
  <c r="G89" i="20"/>
  <c r="G89" i="21"/>
  <c r="G89" i="22"/>
  <c r="G89" i="18"/>
  <c r="G89" i="5"/>
  <c r="G89" i="7"/>
  <c r="G89" i="36"/>
  <c r="G89" i="8"/>
  <c r="G89" i="37"/>
  <c r="G89" i="9"/>
  <c r="G89" i="41"/>
  <c r="G89" i="38"/>
  <c r="G89" i="34"/>
  <c r="G89" i="39"/>
  <c r="G89" i="35"/>
  <c r="G89" i="40"/>
  <c r="G89" i="11"/>
  <c r="C89" i="43"/>
  <c r="C89" i="24"/>
  <c r="C89" i="23"/>
  <c r="C89" i="19"/>
  <c r="C89" i="20"/>
  <c r="C89" i="21"/>
  <c r="C89" i="22"/>
  <c r="C89" i="18"/>
  <c r="C89" i="5"/>
  <c r="C89" i="6"/>
  <c r="C89" i="7"/>
  <c r="C89" i="36"/>
  <c r="C89" i="8"/>
  <c r="C89" i="37"/>
  <c r="C89" i="41"/>
  <c r="C89" i="9"/>
  <c r="C89" i="34"/>
  <c r="C89" i="38"/>
  <c r="C89" i="35"/>
  <c r="C89" i="40"/>
  <c r="C89" i="39"/>
  <c r="D56" i="11"/>
  <c r="D52"/>
  <c r="D48"/>
  <c r="D44"/>
  <c r="D40"/>
  <c r="D36"/>
  <c r="D32"/>
  <c r="D28"/>
  <c r="D24"/>
  <c r="D20"/>
  <c r="D88" i="42"/>
  <c r="D83" i="18"/>
  <c r="D76" i="21"/>
  <c r="D67" i="18"/>
  <c r="D65"/>
  <c r="D63"/>
  <c r="E52"/>
  <c r="F39"/>
  <c r="G34"/>
  <c r="F23"/>
  <c r="D88" i="8"/>
  <c r="D88" i="20"/>
  <c r="D88" i="43"/>
  <c r="D88" i="39"/>
  <c r="F88" i="37"/>
  <c r="E36" i="18"/>
  <c r="E28"/>
  <c r="D88" i="34"/>
  <c r="E88" i="35"/>
  <c r="E19" i="20"/>
  <c r="E19" i="11"/>
  <c r="D19" i="18"/>
  <c r="D19" i="11"/>
  <c r="F88" i="42"/>
  <c r="G94" i="10"/>
  <c r="G90"/>
  <c r="C95" i="11"/>
  <c r="C95" i="10"/>
  <c r="F92"/>
  <c r="G91"/>
  <c r="F88" i="20"/>
  <c r="F88" i="23"/>
  <c r="F99" i="10"/>
  <c r="G98"/>
  <c r="F95"/>
  <c r="C90"/>
  <c r="C90" i="11"/>
  <c r="G87" i="21"/>
  <c r="G82" i="18"/>
  <c r="F79"/>
  <c r="D77"/>
  <c r="D74" i="21"/>
  <c r="F88" i="9"/>
  <c r="F88" i="7"/>
  <c r="F88" i="5"/>
  <c r="F88" i="18"/>
  <c r="F88" i="40"/>
  <c r="F88" i="38"/>
  <c r="F88" i="36"/>
  <c r="F98" i="10"/>
  <c r="G97"/>
  <c r="C97" i="11"/>
  <c r="C97" i="10"/>
  <c r="F94"/>
  <c r="G93"/>
  <c r="C93" i="11"/>
  <c r="C93" i="10"/>
  <c r="F90"/>
  <c r="G89"/>
  <c r="C89" i="11"/>
  <c r="C89" i="10"/>
  <c r="F100"/>
  <c r="G99"/>
  <c r="C99"/>
  <c r="F96"/>
  <c r="G95"/>
  <c r="C91"/>
  <c r="C91" i="11"/>
  <c r="F88" i="22"/>
  <c r="F88" i="43"/>
  <c r="C98" i="11"/>
  <c r="C98" i="10"/>
  <c r="C94"/>
  <c r="C94" i="11"/>
  <c r="F91" i="10"/>
  <c r="G86" i="18"/>
  <c r="F19"/>
  <c r="F19" i="11"/>
  <c r="F87" i="18"/>
  <c r="F84" i="21"/>
  <c r="F83" i="18"/>
  <c r="E80"/>
  <c r="D78" i="21"/>
  <c r="E72" i="18"/>
  <c r="G70"/>
  <c r="F67"/>
  <c r="E64"/>
  <c r="G62"/>
  <c r="D61"/>
  <c r="F59"/>
  <c r="E56"/>
  <c r="G54"/>
  <c r="D53"/>
  <c r="F51"/>
  <c r="E48"/>
  <c r="G46"/>
  <c r="D45"/>
  <c r="F43"/>
  <c r="E40"/>
  <c r="G38"/>
  <c r="D37"/>
  <c r="F35"/>
  <c r="E32"/>
  <c r="G30"/>
  <c r="D29"/>
  <c r="F27"/>
  <c r="E24"/>
  <c r="G22"/>
  <c r="D21"/>
  <c r="F88" i="21"/>
  <c r="F88" i="19"/>
  <c r="F88" i="24"/>
  <c r="E88" i="34"/>
  <c r="F101" i="10"/>
  <c r="G100"/>
  <c r="F97"/>
  <c r="G96"/>
  <c r="C96" i="11"/>
  <c r="C96" i="10"/>
  <c r="F93"/>
  <c r="G92"/>
  <c r="C92" i="11"/>
  <c r="C92" i="10"/>
  <c r="F89"/>
  <c r="C88" i="8"/>
  <c r="E88"/>
  <c r="G88"/>
  <c r="C88" i="19"/>
  <c r="E88"/>
  <c r="G88"/>
  <c r="C88" i="38"/>
  <c r="E88"/>
  <c r="G88"/>
  <c r="C88" i="10"/>
  <c r="G88"/>
  <c r="C88" i="6"/>
  <c r="C88" i="21"/>
  <c r="E88"/>
  <c r="G88"/>
  <c r="C88" i="24"/>
  <c r="E88"/>
  <c r="G88"/>
  <c r="C88" i="40"/>
  <c r="E88"/>
  <c r="G88"/>
  <c r="C88" i="36"/>
  <c r="E88"/>
  <c r="G88"/>
  <c r="C88" i="11"/>
  <c r="C88" i="9"/>
  <c r="E88"/>
  <c r="G88"/>
  <c r="C88" i="7"/>
  <c r="E88"/>
  <c r="G88"/>
  <c r="C88" i="5"/>
  <c r="E88"/>
  <c r="G88"/>
  <c r="C88" i="22"/>
  <c r="E88"/>
  <c r="G88"/>
  <c r="C88" i="20"/>
  <c r="E88"/>
  <c r="G88"/>
  <c r="C88" i="23"/>
  <c r="E88"/>
  <c r="G88"/>
  <c r="C88" i="43"/>
  <c r="E88"/>
  <c r="G88"/>
  <c r="C88" i="41"/>
  <c r="E88"/>
  <c r="G88"/>
  <c r="C88" i="39"/>
  <c r="E88"/>
  <c r="G88"/>
  <c r="C88" i="37"/>
  <c r="E88"/>
  <c r="G88"/>
  <c r="I88" i="1"/>
  <c r="G19" i="34"/>
  <c r="G19" i="35"/>
  <c r="G19" i="36"/>
  <c r="G19" i="37"/>
  <c r="G19" i="38"/>
  <c r="G19" i="39"/>
  <c r="G19" i="40"/>
  <c r="G19" i="41"/>
  <c r="G19" i="42"/>
  <c r="G19" i="43"/>
  <c r="G19" i="24"/>
  <c r="G19" i="23"/>
  <c r="G19" i="19"/>
  <c r="C87" i="34"/>
  <c r="C87" i="35"/>
  <c r="C87" i="36"/>
  <c r="C87" i="37"/>
  <c r="C87" i="38"/>
  <c r="C87" i="39"/>
  <c r="C87" i="40"/>
  <c r="C87" i="41"/>
  <c r="C87" i="42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2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2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2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2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2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2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2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2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2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2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2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2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2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2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2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2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2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2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2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2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2"/>
  <c r="G71" i="43"/>
  <c r="G71" i="24"/>
  <c r="G71" i="23"/>
  <c r="G71" i="19"/>
  <c r="G71" i="20"/>
  <c r="E71" i="34"/>
  <c r="E71" i="35"/>
  <c r="E71" i="36"/>
  <c r="E71" i="37"/>
  <c r="E71" i="38"/>
  <c r="E71" i="39"/>
  <c r="E71" i="40"/>
  <c r="E71" i="41"/>
  <c r="E71" i="42"/>
  <c r="E71" i="43"/>
  <c r="E71" i="24"/>
  <c r="E71" i="23"/>
  <c r="E71" i="19"/>
  <c r="E71" i="20"/>
  <c r="C71" i="34"/>
  <c r="C71" i="35"/>
  <c r="C71" i="36"/>
  <c r="C71" i="37"/>
  <c r="C71" i="38"/>
  <c r="C71" i="39"/>
  <c r="C71" i="40"/>
  <c r="C71" i="41"/>
  <c r="C71" i="42"/>
  <c r="C71" i="43"/>
  <c r="C71" i="24"/>
  <c r="C71" i="23"/>
  <c r="C71" i="19"/>
  <c r="C71" i="20"/>
  <c r="F70" i="34"/>
  <c r="F70" i="35"/>
  <c r="F70" i="36"/>
  <c r="F70" i="37"/>
  <c r="F70" i="38"/>
  <c r="F70" i="39"/>
  <c r="F70" i="40"/>
  <c r="F70" i="41"/>
  <c r="F70" i="42"/>
  <c r="F70" i="43"/>
  <c r="F70" i="24"/>
  <c r="F70" i="23"/>
  <c r="F70" i="19"/>
  <c r="F70" i="20"/>
  <c r="D70" i="34"/>
  <c r="D70" i="35"/>
  <c r="D70" i="36"/>
  <c r="D70" i="37"/>
  <c r="D70" i="38"/>
  <c r="D70" i="39"/>
  <c r="D70" i="40"/>
  <c r="D70" i="41"/>
  <c r="D70" i="42"/>
  <c r="D70" i="43"/>
  <c r="D70" i="24"/>
  <c r="D70" i="23"/>
  <c r="D70" i="19"/>
  <c r="D70" i="20"/>
  <c r="G69" i="34"/>
  <c r="G69" i="35"/>
  <c r="G69" i="36"/>
  <c r="G69" i="37"/>
  <c r="G69" i="38"/>
  <c r="G69" i="39"/>
  <c r="G69" i="40"/>
  <c r="G69" i="41"/>
  <c r="G69" i="42"/>
  <c r="G69" i="43"/>
  <c r="G69" i="24"/>
  <c r="G69" i="23"/>
  <c r="G69" i="19"/>
  <c r="G69" i="20"/>
  <c r="E69" i="34"/>
  <c r="E69" i="35"/>
  <c r="E69" i="36"/>
  <c r="E69" i="37"/>
  <c r="E69" i="38"/>
  <c r="E69" i="39"/>
  <c r="E69" i="40"/>
  <c r="E69" i="41"/>
  <c r="E69" i="42"/>
  <c r="E69" i="43"/>
  <c r="E69" i="24"/>
  <c r="E69" i="23"/>
  <c r="E69" i="19"/>
  <c r="E69" i="20"/>
  <c r="C69" i="34"/>
  <c r="C69" i="35"/>
  <c r="C69" i="36"/>
  <c r="C69" i="37"/>
  <c r="C69" i="38"/>
  <c r="C69" i="39"/>
  <c r="C69" i="40"/>
  <c r="C69" i="41"/>
  <c r="C69" i="42"/>
  <c r="C69" i="43"/>
  <c r="C69" i="24"/>
  <c r="C69" i="23"/>
  <c r="C69" i="19"/>
  <c r="C69" i="20"/>
  <c r="F68" i="34"/>
  <c r="F68" i="35"/>
  <c r="F68" i="36"/>
  <c r="F68" i="37"/>
  <c r="F68" i="38"/>
  <c r="F68" i="39"/>
  <c r="F68" i="40"/>
  <c r="F68" i="41"/>
  <c r="F68" i="42"/>
  <c r="F68" i="43"/>
  <c r="F68" i="24"/>
  <c r="F68" i="23"/>
  <c r="F68" i="19"/>
  <c r="F68" i="20"/>
  <c r="D68" i="34"/>
  <c r="D68" i="35"/>
  <c r="D68" i="36"/>
  <c r="D68" i="37"/>
  <c r="D68" i="38"/>
  <c r="D68" i="39"/>
  <c r="D68" i="40"/>
  <c r="D68" i="41"/>
  <c r="D68" i="42"/>
  <c r="D68" i="43"/>
  <c r="D68" i="24"/>
  <c r="D68" i="23"/>
  <c r="D68" i="19"/>
  <c r="D68" i="20"/>
  <c r="G67" i="34"/>
  <c r="G67" i="35"/>
  <c r="G67" i="36"/>
  <c r="G67" i="37"/>
  <c r="G67" i="38"/>
  <c r="G67" i="39"/>
  <c r="G67" i="40"/>
  <c r="G67" i="41"/>
  <c r="G67" i="42"/>
  <c r="G67" i="43"/>
  <c r="G67" i="24"/>
  <c r="G67" i="23"/>
  <c r="G67" i="19"/>
  <c r="G67" i="20"/>
  <c r="E67" i="34"/>
  <c r="E67" i="35"/>
  <c r="E67" i="36"/>
  <c r="E67" i="37"/>
  <c r="E67" i="38"/>
  <c r="E67" i="39"/>
  <c r="E67" i="40"/>
  <c r="E67" i="41"/>
  <c r="E67" i="42"/>
  <c r="E67" i="43"/>
  <c r="E67" i="24"/>
  <c r="E67" i="23"/>
  <c r="E67" i="19"/>
  <c r="E67" i="20"/>
  <c r="C67" i="34"/>
  <c r="C67" i="35"/>
  <c r="C67" i="36"/>
  <c r="C67" i="37"/>
  <c r="C67" i="38"/>
  <c r="C67" i="39"/>
  <c r="C67" i="40"/>
  <c r="C67" i="41"/>
  <c r="C67" i="42"/>
  <c r="C67" i="43"/>
  <c r="C67" i="24"/>
  <c r="C67" i="23"/>
  <c r="C67" i="19"/>
  <c r="C67" i="20"/>
  <c r="F66" i="34"/>
  <c r="F66" i="35"/>
  <c r="F66" i="36"/>
  <c r="F66" i="37"/>
  <c r="F66" i="38"/>
  <c r="F66" i="39"/>
  <c r="F66" i="40"/>
  <c r="F66" i="41"/>
  <c r="F66" i="42"/>
  <c r="F66" i="43"/>
  <c r="F66" i="24"/>
  <c r="F66" i="23"/>
  <c r="F66" i="19"/>
  <c r="F66" i="20"/>
  <c r="D66" i="34"/>
  <c r="D66" i="35"/>
  <c r="D66" i="36"/>
  <c r="D66" i="37"/>
  <c r="D66" i="38"/>
  <c r="D66" i="39"/>
  <c r="D66" i="40"/>
  <c r="D66" i="41"/>
  <c r="D66" i="42"/>
  <c r="D66" i="43"/>
  <c r="D66" i="24"/>
  <c r="D66" i="23"/>
  <c r="D66" i="19"/>
  <c r="D66" i="20"/>
  <c r="G65" i="34"/>
  <c r="G65" i="35"/>
  <c r="G65" i="36"/>
  <c r="G65" i="37"/>
  <c r="G65" i="38"/>
  <c r="G65" i="39"/>
  <c r="G65" i="40"/>
  <c r="G65" i="41"/>
  <c r="G65" i="42"/>
  <c r="G65" i="43"/>
  <c r="G65" i="24"/>
  <c r="G65" i="23"/>
  <c r="G65" i="19"/>
  <c r="G65" i="20"/>
  <c r="E65" i="34"/>
  <c r="E65" i="35"/>
  <c r="E65" i="36"/>
  <c r="E65" i="37"/>
  <c r="E65" i="38"/>
  <c r="E65" i="39"/>
  <c r="E65" i="40"/>
  <c r="E65" i="41"/>
  <c r="E65" i="42"/>
  <c r="E65" i="43"/>
  <c r="E65" i="24"/>
  <c r="E65" i="23"/>
  <c r="E65" i="19"/>
  <c r="E65" i="20"/>
  <c r="C65" i="34"/>
  <c r="C65" i="35"/>
  <c r="C65" i="36"/>
  <c r="C65" i="37"/>
  <c r="C65" i="38"/>
  <c r="C65" i="39"/>
  <c r="C65" i="40"/>
  <c r="C65" i="41"/>
  <c r="C65" i="42"/>
  <c r="C65" i="43"/>
  <c r="C65" i="24"/>
  <c r="C65" i="23"/>
  <c r="C65" i="19"/>
  <c r="C65" i="20"/>
  <c r="F64" i="34"/>
  <c r="F64" i="35"/>
  <c r="F64" i="36"/>
  <c r="F64" i="37"/>
  <c r="F64" i="38"/>
  <c r="F64" i="39"/>
  <c r="F64" i="40"/>
  <c r="F64" i="41"/>
  <c r="F64" i="42"/>
  <c r="F64" i="43"/>
  <c r="F64" i="24"/>
  <c r="F64" i="23"/>
  <c r="F64" i="19"/>
  <c r="F64" i="20"/>
  <c r="D64" i="34"/>
  <c r="D64" i="35"/>
  <c r="D64" i="36"/>
  <c r="D64" i="37"/>
  <c r="D64" i="38"/>
  <c r="D64" i="39"/>
  <c r="D64" i="40"/>
  <c r="D64" i="41"/>
  <c r="D64" i="42"/>
  <c r="D64" i="43"/>
  <c r="D64" i="24"/>
  <c r="D64" i="23"/>
  <c r="D64" i="19"/>
  <c r="D64" i="20"/>
  <c r="G63" i="34"/>
  <c r="G63" i="35"/>
  <c r="G63" i="36"/>
  <c r="G63" i="37"/>
  <c r="G63" i="38"/>
  <c r="G63" i="39"/>
  <c r="G63" i="40"/>
  <c r="G63" i="41"/>
  <c r="G63" i="42"/>
  <c r="G63" i="43"/>
  <c r="G63" i="24"/>
  <c r="G63" i="23"/>
  <c r="G63" i="19"/>
  <c r="G63" i="20"/>
  <c r="E63" i="34"/>
  <c r="E63" i="35"/>
  <c r="E63" i="36"/>
  <c r="E63" i="37"/>
  <c r="E63" i="38"/>
  <c r="E63" i="39"/>
  <c r="E63" i="40"/>
  <c r="E63" i="41"/>
  <c r="E63" i="42"/>
  <c r="E63" i="43"/>
  <c r="E63" i="24"/>
  <c r="E63" i="23"/>
  <c r="E63" i="19"/>
  <c r="E63" i="20"/>
  <c r="C63" i="34"/>
  <c r="C63" i="35"/>
  <c r="C63" i="36"/>
  <c r="C63" i="37"/>
  <c r="C63" i="38"/>
  <c r="C63" i="39"/>
  <c r="C63" i="40"/>
  <c r="C63" i="41"/>
  <c r="C63" i="42"/>
  <c r="C63" i="43"/>
  <c r="C63" i="24"/>
  <c r="C63" i="23"/>
  <c r="C63" i="19"/>
  <c r="C63" i="20"/>
  <c r="F62" i="34"/>
  <c r="F62" i="35"/>
  <c r="F62" i="36"/>
  <c r="F62" i="37"/>
  <c r="F62" i="38"/>
  <c r="F62" i="39"/>
  <c r="F62" i="40"/>
  <c r="F62" i="41"/>
  <c r="F62" i="42"/>
  <c r="F62" i="43"/>
  <c r="F62" i="24"/>
  <c r="F62" i="23"/>
  <c r="F62" i="19"/>
  <c r="F62" i="20"/>
  <c r="D62" i="34"/>
  <c r="D62" i="35"/>
  <c r="D62" i="36"/>
  <c r="D62" i="37"/>
  <c r="D62" i="38"/>
  <c r="D62" i="39"/>
  <c r="D62" i="40"/>
  <c r="D62" i="41"/>
  <c r="D62" i="42"/>
  <c r="D62" i="43"/>
  <c r="D62" i="24"/>
  <c r="D62" i="23"/>
  <c r="D62" i="19"/>
  <c r="D62" i="20"/>
  <c r="G61" i="34"/>
  <c r="G61" i="35"/>
  <c r="G61" i="36"/>
  <c r="G61" i="37"/>
  <c r="G61" i="38"/>
  <c r="G61" i="39"/>
  <c r="G61" i="40"/>
  <c r="G61" i="41"/>
  <c r="G61" i="42"/>
  <c r="G61" i="43"/>
  <c r="G61" i="24"/>
  <c r="G61" i="23"/>
  <c r="G61" i="19"/>
  <c r="G61" i="20"/>
  <c r="E61" i="34"/>
  <c r="E61" i="35"/>
  <c r="E61" i="36"/>
  <c r="E61" i="37"/>
  <c r="E61" i="38"/>
  <c r="E61" i="39"/>
  <c r="E61" i="40"/>
  <c r="E61" i="41"/>
  <c r="E61" i="42"/>
  <c r="E61" i="43"/>
  <c r="E61" i="24"/>
  <c r="E61" i="23"/>
  <c r="E61" i="19"/>
  <c r="E61" i="20"/>
  <c r="C61" i="34"/>
  <c r="C61" i="35"/>
  <c r="C61" i="36"/>
  <c r="C61" i="37"/>
  <c r="C61" i="38"/>
  <c r="C61" i="39"/>
  <c r="C61" i="40"/>
  <c r="C61" i="41"/>
  <c r="C61" i="42"/>
  <c r="C61" i="43"/>
  <c r="C61" i="24"/>
  <c r="C61" i="23"/>
  <c r="C61" i="19"/>
  <c r="C61" i="20"/>
  <c r="F60" i="34"/>
  <c r="F60" i="35"/>
  <c r="F60" i="36"/>
  <c r="F60" i="37"/>
  <c r="F60" i="38"/>
  <c r="F60" i="39"/>
  <c r="F60" i="40"/>
  <c r="F60" i="41"/>
  <c r="F60" i="42"/>
  <c r="F60" i="43"/>
  <c r="F60" i="24"/>
  <c r="F60" i="23"/>
  <c r="F60" i="19"/>
  <c r="F60" i="20"/>
  <c r="D60" i="34"/>
  <c r="D60" i="35"/>
  <c r="D60" i="36"/>
  <c r="D60" i="37"/>
  <c r="D60" i="38"/>
  <c r="D60" i="39"/>
  <c r="D60" i="40"/>
  <c r="D60" i="41"/>
  <c r="D60" i="42"/>
  <c r="D60" i="43"/>
  <c r="D60" i="24"/>
  <c r="D60" i="23"/>
  <c r="D60" i="19"/>
  <c r="D60" i="20"/>
  <c r="G59" i="34"/>
  <c r="G59" i="35"/>
  <c r="G59" i="36"/>
  <c r="G59" i="37"/>
  <c r="G59" i="38"/>
  <c r="G59" i="39"/>
  <c r="G59" i="40"/>
  <c r="G59" i="41"/>
  <c r="G59" i="42"/>
  <c r="G59" i="43"/>
  <c r="G59" i="24"/>
  <c r="G59" i="23"/>
  <c r="G59" i="19"/>
  <c r="G59" i="20"/>
  <c r="E59" i="34"/>
  <c r="E59" i="35"/>
  <c r="E59" i="36"/>
  <c r="E59" i="37"/>
  <c r="E59" i="38"/>
  <c r="E59" i="39"/>
  <c r="E59" i="40"/>
  <c r="E59" i="41"/>
  <c r="E59" i="42"/>
  <c r="E59" i="43"/>
  <c r="E59" i="24"/>
  <c r="E59" i="23"/>
  <c r="E59" i="19"/>
  <c r="E59" i="20"/>
  <c r="C59" i="34"/>
  <c r="C59" i="35"/>
  <c r="C59" i="36"/>
  <c r="C59" i="37"/>
  <c r="C59" i="38"/>
  <c r="C59" i="39"/>
  <c r="C59" i="40"/>
  <c r="C59" i="41"/>
  <c r="C59" i="42"/>
  <c r="C59" i="43"/>
  <c r="C59" i="24"/>
  <c r="C59" i="23"/>
  <c r="C59" i="19"/>
  <c r="C59" i="20"/>
  <c r="F58" i="34"/>
  <c r="F58" i="35"/>
  <c r="F58" i="36"/>
  <c r="F58" i="37"/>
  <c r="F58" i="38"/>
  <c r="F58" i="39"/>
  <c r="F58" i="40"/>
  <c r="F58" i="41"/>
  <c r="F58" i="42"/>
  <c r="F58" i="43"/>
  <c r="F58" i="24"/>
  <c r="F58" i="23"/>
  <c r="F58" i="19"/>
  <c r="F58" i="20"/>
  <c r="D58" i="34"/>
  <c r="D58" i="35"/>
  <c r="D58" i="36"/>
  <c r="D58" i="37"/>
  <c r="D58" i="38"/>
  <c r="D58" i="39"/>
  <c r="D58" i="40"/>
  <c r="D58" i="41"/>
  <c r="D58" i="42"/>
  <c r="D58" i="43"/>
  <c r="D58" i="24"/>
  <c r="D58" i="23"/>
  <c r="D58" i="19"/>
  <c r="D58" i="20"/>
  <c r="G57" i="34"/>
  <c r="G57" i="35"/>
  <c r="G57" i="36"/>
  <c r="G57" i="37"/>
  <c r="G57" i="38"/>
  <c r="G57" i="39"/>
  <c r="G57" i="40"/>
  <c r="G57" i="41"/>
  <c r="G57" i="42"/>
  <c r="G57" i="43"/>
  <c r="G57" i="24"/>
  <c r="G57" i="23"/>
  <c r="G57" i="19"/>
  <c r="G57" i="20"/>
  <c r="E57" i="34"/>
  <c r="E57" i="35"/>
  <c r="E57" i="36"/>
  <c r="E57" i="37"/>
  <c r="E57" i="38"/>
  <c r="E57" i="39"/>
  <c r="E57" i="40"/>
  <c r="E57" i="41"/>
  <c r="E57" i="42"/>
  <c r="E57" i="43"/>
  <c r="E57" i="24"/>
  <c r="E57" i="23"/>
  <c r="E57" i="19"/>
  <c r="E57" i="20"/>
  <c r="C57" i="34"/>
  <c r="C57" i="35"/>
  <c r="C57" i="36"/>
  <c r="C57" i="37"/>
  <c r="C57" i="38"/>
  <c r="C57" i="39"/>
  <c r="C57" i="40"/>
  <c r="C57" i="41"/>
  <c r="C57" i="42"/>
  <c r="C57" i="43"/>
  <c r="C57" i="24"/>
  <c r="C57" i="23"/>
  <c r="C57" i="19"/>
  <c r="C57" i="20"/>
  <c r="F56" i="34"/>
  <c r="F56" i="35"/>
  <c r="F56" i="36"/>
  <c r="F56" i="37"/>
  <c r="F56" i="38"/>
  <c r="F56" i="39"/>
  <c r="F56" i="40"/>
  <c r="F56" i="41"/>
  <c r="F56" i="42"/>
  <c r="F56" i="43"/>
  <c r="F56" i="24"/>
  <c r="F56" i="23"/>
  <c r="F56" i="19"/>
  <c r="F56" i="20"/>
  <c r="D56" i="34"/>
  <c r="D56" i="35"/>
  <c r="D56" i="36"/>
  <c r="D56" i="37"/>
  <c r="D56" i="38"/>
  <c r="D56" i="39"/>
  <c r="D56" i="40"/>
  <c r="D56" i="41"/>
  <c r="D56" i="42"/>
  <c r="D56" i="43"/>
  <c r="D56" i="24"/>
  <c r="D56" i="23"/>
  <c r="D56" i="19"/>
  <c r="D56" i="20"/>
  <c r="G55" i="34"/>
  <c r="G55" i="35"/>
  <c r="G55" i="36"/>
  <c r="G55" i="37"/>
  <c r="G55" i="38"/>
  <c r="G55" i="39"/>
  <c r="G55" i="40"/>
  <c r="G55" i="41"/>
  <c r="G55" i="42"/>
  <c r="G55" i="43"/>
  <c r="G55" i="24"/>
  <c r="G55" i="23"/>
  <c r="G55" i="19"/>
  <c r="G55" i="20"/>
  <c r="E55" i="34"/>
  <c r="E55" i="35"/>
  <c r="E55" i="36"/>
  <c r="E55" i="37"/>
  <c r="E55" i="38"/>
  <c r="E55" i="39"/>
  <c r="E55" i="40"/>
  <c r="E55" i="41"/>
  <c r="E55" i="42"/>
  <c r="E55" i="43"/>
  <c r="E55" i="24"/>
  <c r="E55" i="23"/>
  <c r="E55" i="19"/>
  <c r="E55" i="20"/>
  <c r="C55" i="34"/>
  <c r="C55" i="35"/>
  <c r="C55" i="36"/>
  <c r="C55" i="37"/>
  <c r="C55" i="38"/>
  <c r="C55" i="39"/>
  <c r="C55" i="40"/>
  <c r="C55" i="41"/>
  <c r="C55" i="42"/>
  <c r="C55" i="43"/>
  <c r="C55" i="24"/>
  <c r="C55" i="23"/>
  <c r="C55" i="19"/>
  <c r="C55" i="20"/>
  <c r="F54" i="34"/>
  <c r="F54" i="35"/>
  <c r="F54" i="36"/>
  <c r="F54" i="37"/>
  <c r="F54" i="38"/>
  <c r="F54" i="39"/>
  <c r="F54" i="40"/>
  <c r="F54" i="41"/>
  <c r="F54" i="42"/>
  <c r="F54" i="43"/>
  <c r="F54" i="24"/>
  <c r="F54" i="23"/>
  <c r="F54" i="19"/>
  <c r="F54" i="20"/>
  <c r="D54" i="34"/>
  <c r="D54" i="35"/>
  <c r="D54" i="36"/>
  <c r="D54" i="37"/>
  <c r="D54" i="38"/>
  <c r="D54" i="39"/>
  <c r="D54" i="40"/>
  <c r="D54" i="41"/>
  <c r="D54" i="42"/>
  <c r="D54" i="43"/>
  <c r="D54" i="24"/>
  <c r="D54" i="23"/>
  <c r="D54" i="19"/>
  <c r="D54" i="20"/>
  <c r="G53" i="34"/>
  <c r="G53" i="35"/>
  <c r="G53" i="36"/>
  <c r="G53" i="37"/>
  <c r="G53" i="38"/>
  <c r="G53" i="39"/>
  <c r="G53" i="40"/>
  <c r="G53" i="41"/>
  <c r="G53" i="42"/>
  <c r="G53" i="43"/>
  <c r="G53" i="24"/>
  <c r="G53" i="23"/>
  <c r="G53" i="19"/>
  <c r="G53" i="20"/>
  <c r="E53" i="34"/>
  <c r="E53" i="35"/>
  <c r="E53" i="36"/>
  <c r="E53" i="37"/>
  <c r="E53" i="38"/>
  <c r="E53" i="39"/>
  <c r="E53" i="40"/>
  <c r="E53" i="41"/>
  <c r="E53" i="42"/>
  <c r="E53" i="43"/>
  <c r="E53" i="24"/>
  <c r="E53" i="23"/>
  <c r="E53" i="19"/>
  <c r="E53" i="20"/>
  <c r="C53" i="34"/>
  <c r="C53" i="35"/>
  <c r="C53" i="36"/>
  <c r="C53" i="37"/>
  <c r="C53" i="38"/>
  <c r="C53" i="39"/>
  <c r="C53" i="40"/>
  <c r="C53" i="41"/>
  <c r="C53" i="42"/>
  <c r="C53" i="43"/>
  <c r="C53" i="24"/>
  <c r="C53" i="23"/>
  <c r="C53" i="19"/>
  <c r="C53" i="20"/>
  <c r="F52" i="34"/>
  <c r="F52" i="35"/>
  <c r="F52" i="36"/>
  <c r="F52" i="37"/>
  <c r="F52" i="38"/>
  <c r="F52" i="39"/>
  <c r="F52" i="40"/>
  <c r="F52" i="41"/>
  <c r="F52" i="42"/>
  <c r="F52" i="43"/>
  <c r="F52" i="24"/>
  <c r="F52" i="23"/>
  <c r="F52" i="19"/>
  <c r="F52" i="20"/>
  <c r="D52" i="34"/>
  <c r="D52" i="35"/>
  <c r="D52" i="36"/>
  <c r="D52" i="37"/>
  <c r="D52" i="38"/>
  <c r="D52" i="39"/>
  <c r="D52" i="40"/>
  <c r="D52" i="41"/>
  <c r="D52" i="42"/>
  <c r="D52" i="43"/>
  <c r="D52" i="24"/>
  <c r="D52" i="23"/>
  <c r="D52" i="19"/>
  <c r="D52" i="20"/>
  <c r="G51" i="34"/>
  <c r="G51" i="35"/>
  <c r="G51" i="36"/>
  <c r="G51" i="37"/>
  <c r="G51" i="38"/>
  <c r="G51" i="39"/>
  <c r="G51" i="40"/>
  <c r="G51" i="41"/>
  <c r="G51" i="42"/>
  <c r="G51" i="43"/>
  <c r="G51" i="24"/>
  <c r="G51" i="23"/>
  <c r="G51" i="19"/>
  <c r="G51" i="20"/>
  <c r="E51" i="34"/>
  <c r="E51" i="35"/>
  <c r="E51" i="36"/>
  <c r="E51" i="37"/>
  <c r="E51" i="38"/>
  <c r="E51" i="39"/>
  <c r="E51" i="40"/>
  <c r="E51" i="41"/>
  <c r="E51" i="42"/>
  <c r="E51" i="43"/>
  <c r="E51" i="24"/>
  <c r="E51" i="23"/>
  <c r="E51" i="19"/>
  <c r="E51" i="20"/>
  <c r="C51" i="34"/>
  <c r="C51" i="35"/>
  <c r="C51" i="36"/>
  <c r="C51" i="37"/>
  <c r="C51" i="38"/>
  <c r="C51" i="39"/>
  <c r="C51" i="40"/>
  <c r="C51" i="41"/>
  <c r="C51" i="42"/>
  <c r="C51" i="43"/>
  <c r="C51" i="24"/>
  <c r="C51" i="23"/>
  <c r="C51" i="19"/>
  <c r="C51" i="20"/>
  <c r="F50" i="34"/>
  <c r="F50" i="35"/>
  <c r="F50" i="36"/>
  <c r="F50" i="37"/>
  <c r="F50" i="38"/>
  <c r="F50" i="39"/>
  <c r="F50" i="40"/>
  <c r="F50" i="41"/>
  <c r="F50" i="42"/>
  <c r="F50" i="43"/>
  <c r="F50" i="24"/>
  <c r="F50" i="23"/>
  <c r="F50" i="19"/>
  <c r="F50" i="20"/>
  <c r="D50" i="34"/>
  <c r="D50" i="35"/>
  <c r="D50" i="36"/>
  <c r="D50" i="37"/>
  <c r="D50" i="38"/>
  <c r="D50" i="39"/>
  <c r="D50" i="40"/>
  <c r="D50" i="41"/>
  <c r="D50" i="42"/>
  <c r="D50" i="43"/>
  <c r="D50" i="24"/>
  <c r="D50" i="23"/>
  <c r="D50" i="19"/>
  <c r="D50" i="20"/>
  <c r="G49" i="34"/>
  <c r="G49" i="35"/>
  <c r="G49" i="36"/>
  <c r="G49" i="37"/>
  <c r="G49" i="38"/>
  <c r="G49" i="39"/>
  <c r="G49" i="40"/>
  <c r="G49" i="41"/>
  <c r="G49" i="42"/>
  <c r="G49" i="43"/>
  <c r="G49" i="24"/>
  <c r="G49" i="23"/>
  <c r="G49" i="19"/>
  <c r="E49" i="34"/>
  <c r="E49" i="35"/>
  <c r="E49" i="36"/>
  <c r="E49" i="37"/>
  <c r="E49" i="38"/>
  <c r="E49" i="39"/>
  <c r="E49" i="40"/>
  <c r="E49" i="41"/>
  <c r="E49" i="42"/>
  <c r="E49" i="43"/>
  <c r="E49" i="24"/>
  <c r="E49" i="23"/>
  <c r="E49" i="19"/>
  <c r="C49" i="34"/>
  <c r="C49" i="35"/>
  <c r="C49" i="36"/>
  <c r="C49" i="37"/>
  <c r="C49" i="38"/>
  <c r="C49" i="39"/>
  <c r="C49" i="40"/>
  <c r="C49" i="41"/>
  <c r="C49" i="42"/>
  <c r="C49" i="43"/>
  <c r="C49" i="24"/>
  <c r="C49" i="23"/>
  <c r="C49" i="19"/>
  <c r="F48" i="34"/>
  <c r="F48" i="35"/>
  <c r="F48" i="36"/>
  <c r="F48" i="37"/>
  <c r="F48" i="38"/>
  <c r="F48" i="39"/>
  <c r="F48" i="40"/>
  <c r="F48" i="41"/>
  <c r="F48" i="42"/>
  <c r="F48" i="43"/>
  <c r="F48" i="24"/>
  <c r="F48" i="23"/>
  <c r="F48" i="19"/>
  <c r="D48" i="34"/>
  <c r="D48" i="35"/>
  <c r="D48" i="36"/>
  <c r="D48" i="37"/>
  <c r="D48" i="38"/>
  <c r="D48" i="39"/>
  <c r="D48" i="40"/>
  <c r="D48" i="41"/>
  <c r="D48" i="42"/>
  <c r="D48" i="43"/>
  <c r="D48" i="24"/>
  <c r="D48" i="23"/>
  <c r="D48" i="19"/>
  <c r="G47" i="34"/>
  <c r="G47" i="35"/>
  <c r="G47" i="36"/>
  <c r="G47" i="37"/>
  <c r="G47" i="38"/>
  <c r="G47" i="39"/>
  <c r="G47" i="40"/>
  <c r="G47" i="41"/>
  <c r="G47" i="42"/>
  <c r="G47" i="43"/>
  <c r="G47" i="24"/>
  <c r="G47" i="23"/>
  <c r="G47" i="19"/>
  <c r="E47" i="34"/>
  <c r="E47" i="35"/>
  <c r="E47" i="36"/>
  <c r="E47" i="37"/>
  <c r="E47" i="38"/>
  <c r="E47" i="39"/>
  <c r="E47" i="40"/>
  <c r="E47" i="41"/>
  <c r="E47" i="42"/>
  <c r="E47" i="43"/>
  <c r="E47" i="24"/>
  <c r="E47" i="23"/>
  <c r="E47" i="19"/>
  <c r="C47" i="34"/>
  <c r="C47" i="35"/>
  <c r="C47" i="36"/>
  <c r="C47" i="37"/>
  <c r="C47" i="38"/>
  <c r="C47" i="39"/>
  <c r="C47" i="40"/>
  <c r="C47" i="41"/>
  <c r="C47" i="42"/>
  <c r="C47" i="43"/>
  <c r="C47" i="24"/>
  <c r="C47" i="23"/>
  <c r="C47" i="19"/>
  <c r="F46" i="34"/>
  <c r="F46" i="35"/>
  <c r="F46" i="36"/>
  <c r="F46" i="37"/>
  <c r="F46" i="38"/>
  <c r="F46" i="39"/>
  <c r="F46" i="40"/>
  <c r="F46" i="41"/>
  <c r="F46" i="42"/>
  <c r="F46" i="43"/>
  <c r="F46" i="24"/>
  <c r="F46" i="23"/>
  <c r="F46" i="19"/>
  <c r="D46" i="34"/>
  <c r="D46" i="35"/>
  <c r="D46" i="36"/>
  <c r="D46" i="37"/>
  <c r="D46" i="38"/>
  <c r="D46" i="39"/>
  <c r="D46" i="40"/>
  <c r="D46" i="41"/>
  <c r="D46" i="42"/>
  <c r="D46" i="43"/>
  <c r="D46" i="24"/>
  <c r="D46" i="23"/>
  <c r="D46" i="19"/>
  <c r="G45" i="34"/>
  <c r="G45" i="35"/>
  <c r="G45" i="36"/>
  <c r="G45" i="37"/>
  <c r="G45" i="38"/>
  <c r="G45" i="39"/>
  <c r="G45" i="40"/>
  <c r="G45" i="41"/>
  <c r="G45" i="42"/>
  <c r="G45" i="43"/>
  <c r="G45" i="24"/>
  <c r="G45" i="23"/>
  <c r="G45" i="19"/>
  <c r="E45" i="34"/>
  <c r="E45" i="35"/>
  <c r="E45" i="36"/>
  <c r="E45" i="37"/>
  <c r="E45" i="38"/>
  <c r="E45" i="39"/>
  <c r="E45" i="40"/>
  <c r="E45" i="41"/>
  <c r="E45" i="42"/>
  <c r="E45" i="43"/>
  <c r="E45" i="24"/>
  <c r="E45" i="23"/>
  <c r="E45" i="19"/>
  <c r="C45" i="34"/>
  <c r="C45" i="35"/>
  <c r="C45" i="36"/>
  <c r="C45" i="37"/>
  <c r="C45" i="38"/>
  <c r="C45" i="39"/>
  <c r="C45" i="40"/>
  <c r="C45" i="41"/>
  <c r="C45" i="42"/>
  <c r="C45" i="43"/>
  <c r="C45" i="24"/>
  <c r="C45" i="23"/>
  <c r="C45" i="19"/>
  <c r="F44" i="34"/>
  <c r="F44" i="35"/>
  <c r="F44" i="36"/>
  <c r="F44" i="37"/>
  <c r="F44" i="38"/>
  <c r="F44" i="39"/>
  <c r="F44" i="40"/>
  <c r="F44" i="41"/>
  <c r="F44" i="42"/>
  <c r="F44" i="43"/>
  <c r="F44" i="24"/>
  <c r="F44" i="23"/>
  <c r="F44" i="19"/>
  <c r="D44" i="34"/>
  <c r="D44" i="35"/>
  <c r="D44" i="36"/>
  <c r="D44" i="37"/>
  <c r="D44" i="38"/>
  <c r="D44" i="39"/>
  <c r="D44" i="40"/>
  <c r="D44" i="41"/>
  <c r="D44" i="42"/>
  <c r="D44" i="43"/>
  <c r="D44" i="24"/>
  <c r="D44" i="23"/>
  <c r="D44" i="19"/>
  <c r="G43" i="34"/>
  <c r="G43" i="35"/>
  <c r="G43" i="36"/>
  <c r="G43" i="37"/>
  <c r="G43" i="38"/>
  <c r="G43" i="39"/>
  <c r="G43" i="40"/>
  <c r="G43" i="41"/>
  <c r="G43" i="42"/>
  <c r="G43" i="43"/>
  <c r="G43" i="24"/>
  <c r="G43" i="23"/>
  <c r="G43" i="19"/>
  <c r="E43" i="34"/>
  <c r="E43" i="35"/>
  <c r="E43" i="36"/>
  <c r="E43" i="37"/>
  <c r="E43" i="38"/>
  <c r="E43" i="39"/>
  <c r="E43" i="40"/>
  <c r="E43" i="41"/>
  <c r="E43" i="42"/>
  <c r="E43" i="43"/>
  <c r="E43" i="24"/>
  <c r="E43" i="23"/>
  <c r="E43" i="19"/>
  <c r="C43" i="34"/>
  <c r="C43" i="35"/>
  <c r="C43" i="36"/>
  <c r="C43" i="37"/>
  <c r="C43" i="38"/>
  <c r="C43" i="39"/>
  <c r="C43" i="40"/>
  <c r="C43" i="41"/>
  <c r="C43" i="42"/>
  <c r="C43" i="43"/>
  <c r="C43" i="24"/>
  <c r="C43" i="23"/>
  <c r="C43" i="19"/>
  <c r="F42" i="34"/>
  <c r="F42" i="35"/>
  <c r="F42" i="36"/>
  <c r="F42" i="37"/>
  <c r="F42" i="39"/>
  <c r="F42" i="40"/>
  <c r="F42" i="38"/>
  <c r="F42" i="41"/>
  <c r="F42" i="42"/>
  <c r="F42" i="43"/>
  <c r="F42" i="24"/>
  <c r="F42" i="23"/>
  <c r="F42" i="19"/>
  <c r="D42" i="34"/>
  <c r="D42" i="35"/>
  <c r="D42" i="36"/>
  <c r="D42" i="37"/>
  <c r="D42" i="38"/>
  <c r="D42" i="39"/>
  <c r="D42" i="40"/>
  <c r="D42" i="41"/>
  <c r="D42" i="42"/>
  <c r="D42" i="43"/>
  <c r="D42" i="24"/>
  <c r="D42" i="23"/>
  <c r="D42" i="19"/>
  <c r="G41" i="34"/>
  <c r="G41" i="35"/>
  <c r="G41" i="36"/>
  <c r="G41" i="37"/>
  <c r="G41" i="38"/>
  <c r="G41" i="39"/>
  <c r="G41" i="40"/>
  <c r="G41" i="41"/>
  <c r="G41" i="42"/>
  <c r="G41" i="43"/>
  <c r="G41" i="24"/>
  <c r="G41" i="23"/>
  <c r="G41" i="19"/>
  <c r="E41" i="34"/>
  <c r="E41" i="35"/>
  <c r="E41" i="36"/>
  <c r="E41" i="37"/>
  <c r="E41" i="38"/>
  <c r="E41" i="39"/>
  <c r="E41" i="40"/>
  <c r="E41" i="41"/>
  <c r="E41" i="42"/>
  <c r="E41" i="43"/>
  <c r="E41" i="24"/>
  <c r="E41" i="23"/>
  <c r="E41" i="19"/>
  <c r="C41" i="34"/>
  <c r="C41" i="35"/>
  <c r="C41" i="36"/>
  <c r="C41" i="37"/>
  <c r="C41" i="38"/>
  <c r="C41" i="39"/>
  <c r="C41" i="40"/>
  <c r="C41" i="41"/>
  <c r="C41" i="42"/>
  <c r="C41" i="43"/>
  <c r="C41" i="24"/>
  <c r="C41" i="23"/>
  <c r="C41" i="19"/>
  <c r="F40" i="34"/>
  <c r="F40" i="35"/>
  <c r="F40" i="36"/>
  <c r="F40" i="37"/>
  <c r="F40" i="38"/>
  <c r="F40" i="39"/>
  <c r="F40" i="40"/>
  <c r="F40" i="41"/>
  <c r="F40" i="42"/>
  <c r="F40" i="43"/>
  <c r="F40" i="24"/>
  <c r="F40" i="23"/>
  <c r="F40" i="19"/>
  <c r="D40" i="34"/>
  <c r="D40" i="35"/>
  <c r="D40" i="36"/>
  <c r="D40" i="37"/>
  <c r="D40" i="38"/>
  <c r="D40" i="39"/>
  <c r="D40" i="40"/>
  <c r="D40" i="41"/>
  <c r="D40" i="42"/>
  <c r="D40" i="43"/>
  <c r="D40" i="24"/>
  <c r="D40" i="23"/>
  <c r="D40" i="19"/>
  <c r="G39" i="34"/>
  <c r="G39" i="35"/>
  <c r="G39" i="36"/>
  <c r="G39" i="37"/>
  <c r="G39" i="38"/>
  <c r="G39" i="39"/>
  <c r="G39" i="40"/>
  <c r="G39" i="41"/>
  <c r="G39" i="42"/>
  <c r="G39" i="43"/>
  <c r="G39" i="24"/>
  <c r="G39" i="23"/>
  <c r="G39" i="19"/>
  <c r="E39" i="34"/>
  <c r="E39" i="35"/>
  <c r="E39" i="36"/>
  <c r="E39" i="37"/>
  <c r="E39" i="38"/>
  <c r="E39" i="39"/>
  <c r="E39" i="40"/>
  <c r="E39" i="41"/>
  <c r="E39" i="42"/>
  <c r="E39" i="43"/>
  <c r="E39" i="24"/>
  <c r="E39" i="23"/>
  <c r="E39" i="19"/>
  <c r="C39" i="34"/>
  <c r="C39" i="35"/>
  <c r="C39" i="36"/>
  <c r="C39" i="37"/>
  <c r="C39" i="38"/>
  <c r="C39" i="39"/>
  <c r="C39" i="40"/>
  <c r="C39" i="41"/>
  <c r="C39" i="42"/>
  <c r="C39" i="43"/>
  <c r="C39" i="24"/>
  <c r="C39" i="23"/>
  <c r="C39" i="19"/>
  <c r="F38" i="34"/>
  <c r="F38" i="35"/>
  <c r="F38" i="36"/>
  <c r="F38" i="37"/>
  <c r="F38" i="38"/>
  <c r="F38" i="39"/>
  <c r="F38" i="40"/>
  <c r="F38" i="41"/>
  <c r="F38" i="42"/>
  <c r="F38" i="43"/>
  <c r="F38" i="24"/>
  <c r="F38" i="23"/>
  <c r="F38" i="19"/>
  <c r="D38" i="34"/>
  <c r="D38" i="35"/>
  <c r="D38" i="36"/>
  <c r="D38" i="37"/>
  <c r="D38" i="38"/>
  <c r="D38" i="39"/>
  <c r="D38" i="40"/>
  <c r="D38" i="41"/>
  <c r="D38" i="42"/>
  <c r="D38" i="43"/>
  <c r="D38" i="24"/>
  <c r="D38" i="23"/>
  <c r="D38" i="19"/>
  <c r="G37" i="34"/>
  <c r="G37" i="35"/>
  <c r="G37" i="36"/>
  <c r="G37" i="37"/>
  <c r="G37" i="38"/>
  <c r="G37" i="39"/>
  <c r="G37" i="40"/>
  <c r="G37" i="41"/>
  <c r="G37" i="42"/>
  <c r="G37" i="43"/>
  <c r="G37" i="24"/>
  <c r="G37" i="23"/>
  <c r="G37" i="19"/>
  <c r="E37" i="34"/>
  <c r="E37" i="35"/>
  <c r="E37" i="36"/>
  <c r="E37" i="37"/>
  <c r="E37" i="38"/>
  <c r="E37" i="39"/>
  <c r="E37" i="40"/>
  <c r="E37" i="41"/>
  <c r="E37" i="42"/>
  <c r="E37" i="43"/>
  <c r="E37" i="24"/>
  <c r="E37" i="23"/>
  <c r="E37" i="19"/>
  <c r="C37" i="34"/>
  <c r="C37" i="35"/>
  <c r="C37" i="36"/>
  <c r="C37" i="37"/>
  <c r="C37" i="38"/>
  <c r="C37" i="39"/>
  <c r="C37" i="40"/>
  <c r="C37" i="41"/>
  <c r="C37" i="42"/>
  <c r="C37" i="43"/>
  <c r="C37" i="24"/>
  <c r="C37" i="23"/>
  <c r="C37" i="19"/>
  <c r="F36" i="34"/>
  <c r="F36" i="35"/>
  <c r="F36" i="36"/>
  <c r="F36" i="37"/>
  <c r="F36" i="38"/>
  <c r="F36" i="39"/>
  <c r="F36" i="40"/>
  <c r="F36" i="41"/>
  <c r="F36" i="42"/>
  <c r="F36" i="43"/>
  <c r="F36" i="24"/>
  <c r="F36" i="23"/>
  <c r="F36" i="19"/>
  <c r="D36" i="34"/>
  <c r="D36" i="35"/>
  <c r="D36" i="36"/>
  <c r="D36" i="37"/>
  <c r="D36" i="38"/>
  <c r="D36" i="39"/>
  <c r="D36" i="40"/>
  <c r="D36" i="41"/>
  <c r="D36" i="42"/>
  <c r="D36" i="43"/>
  <c r="D36" i="24"/>
  <c r="D36" i="23"/>
  <c r="D36" i="19"/>
  <c r="G35" i="34"/>
  <c r="G35" i="35"/>
  <c r="G35" i="36"/>
  <c r="G35" i="37"/>
  <c r="G35" i="38"/>
  <c r="G35" i="39"/>
  <c r="G35" i="40"/>
  <c r="G35" i="41"/>
  <c r="G35" i="42"/>
  <c r="G35" i="43"/>
  <c r="G35" i="24"/>
  <c r="G35" i="23"/>
  <c r="G35" i="19"/>
  <c r="E35" i="34"/>
  <c r="E35" i="35"/>
  <c r="E35" i="36"/>
  <c r="E35" i="37"/>
  <c r="E35" i="38"/>
  <c r="E35" i="39"/>
  <c r="E35" i="40"/>
  <c r="E35" i="41"/>
  <c r="E35" i="42"/>
  <c r="E35" i="43"/>
  <c r="E35" i="24"/>
  <c r="E35" i="23"/>
  <c r="E35" i="19"/>
  <c r="C35" i="34"/>
  <c r="C35" i="35"/>
  <c r="C35" i="36"/>
  <c r="C35" i="37"/>
  <c r="C35" i="38"/>
  <c r="C35" i="39"/>
  <c r="C35" i="40"/>
  <c r="C35" i="41"/>
  <c r="C35" i="42"/>
  <c r="C35" i="43"/>
  <c r="C35" i="24"/>
  <c r="C35" i="23"/>
  <c r="C35" i="19"/>
  <c r="F34" i="34"/>
  <c r="F34" i="35"/>
  <c r="F34" i="36"/>
  <c r="F34" i="37"/>
  <c r="F34" i="38"/>
  <c r="F34" i="39"/>
  <c r="F34" i="40"/>
  <c r="F34" i="41"/>
  <c r="F34" i="42"/>
  <c r="F34" i="43"/>
  <c r="F34" i="24"/>
  <c r="F34" i="23"/>
  <c r="F34" i="19"/>
  <c r="D34" i="34"/>
  <c r="D34" i="35"/>
  <c r="D34" i="36"/>
  <c r="D34" i="37"/>
  <c r="D34" i="38"/>
  <c r="D34" i="39"/>
  <c r="D34" i="40"/>
  <c r="D34" i="41"/>
  <c r="D34" i="42"/>
  <c r="D34" i="43"/>
  <c r="D34" i="24"/>
  <c r="D34" i="23"/>
  <c r="D34" i="19"/>
  <c r="G33" i="34"/>
  <c r="G33" i="35"/>
  <c r="G33" i="36"/>
  <c r="G33" i="37"/>
  <c r="G33" i="38"/>
  <c r="G33" i="39"/>
  <c r="G33" i="40"/>
  <c r="G33" i="41"/>
  <c r="G33" i="42"/>
  <c r="G33" i="43"/>
  <c r="G33" i="24"/>
  <c r="G33" i="23"/>
  <c r="G33" i="19"/>
  <c r="E33" i="34"/>
  <c r="E33" i="35"/>
  <c r="E33" i="36"/>
  <c r="E33" i="37"/>
  <c r="E33" i="38"/>
  <c r="E33" i="39"/>
  <c r="E33" i="40"/>
  <c r="E33" i="41"/>
  <c r="E33" i="42"/>
  <c r="E33" i="43"/>
  <c r="E33" i="24"/>
  <c r="E33" i="23"/>
  <c r="E33" i="19"/>
  <c r="C33" i="34"/>
  <c r="C33" i="35"/>
  <c r="C33" i="36"/>
  <c r="C33" i="37"/>
  <c r="C33" i="38"/>
  <c r="C33" i="39"/>
  <c r="C33" i="40"/>
  <c r="C33" i="41"/>
  <c r="C33" i="42"/>
  <c r="C33" i="43"/>
  <c r="C33" i="24"/>
  <c r="C33" i="23"/>
  <c r="C33" i="19"/>
  <c r="F32" i="34"/>
  <c r="F32" i="35"/>
  <c r="F32" i="36"/>
  <c r="F32" i="37"/>
  <c r="F32" i="38"/>
  <c r="F32" i="39"/>
  <c r="F32" i="40"/>
  <c r="F32" i="41"/>
  <c r="F32" i="42"/>
  <c r="F32" i="43"/>
  <c r="F32" i="24"/>
  <c r="F32" i="23"/>
  <c r="F32" i="19"/>
  <c r="D32" i="34"/>
  <c r="D32" i="35"/>
  <c r="D32" i="36"/>
  <c r="D32" i="37"/>
  <c r="D32" i="38"/>
  <c r="D32" i="39"/>
  <c r="D32" i="40"/>
  <c r="D32" i="41"/>
  <c r="D32" i="42"/>
  <c r="D32" i="43"/>
  <c r="D32" i="24"/>
  <c r="D32" i="23"/>
  <c r="D32" i="19"/>
  <c r="G31" i="34"/>
  <c r="G31" i="35"/>
  <c r="G31" i="36"/>
  <c r="G31" i="37"/>
  <c r="G31" i="38"/>
  <c r="G31" i="39"/>
  <c r="G31" i="40"/>
  <c r="G31" i="41"/>
  <c r="G31" i="42"/>
  <c r="G31" i="43"/>
  <c r="G31" i="24"/>
  <c r="G31" i="23"/>
  <c r="G31" i="19"/>
  <c r="E31" i="34"/>
  <c r="E31" i="35"/>
  <c r="E31" i="36"/>
  <c r="E31" i="37"/>
  <c r="E31" i="38"/>
  <c r="E31" i="39"/>
  <c r="E31" i="40"/>
  <c r="E31" i="41"/>
  <c r="E31" i="42"/>
  <c r="E31" i="43"/>
  <c r="E31" i="24"/>
  <c r="E31" i="23"/>
  <c r="E31" i="19"/>
  <c r="C31" i="34"/>
  <c r="C31" i="35"/>
  <c r="C31" i="36"/>
  <c r="C31" i="37"/>
  <c r="C31" i="38"/>
  <c r="C31" i="39"/>
  <c r="C31" i="40"/>
  <c r="C31" i="41"/>
  <c r="C31" i="42"/>
  <c r="C31" i="43"/>
  <c r="C31" i="24"/>
  <c r="C31" i="23"/>
  <c r="C31" i="19"/>
  <c r="F30" i="34"/>
  <c r="F30" i="35"/>
  <c r="F30" i="36"/>
  <c r="F30" i="37"/>
  <c r="F30" i="38"/>
  <c r="F30" i="39"/>
  <c r="F30" i="40"/>
  <c r="F30" i="41"/>
  <c r="F30" i="42"/>
  <c r="F30" i="43"/>
  <c r="F30" i="24"/>
  <c r="F30" i="23"/>
  <c r="F30" i="19"/>
  <c r="D30" i="34"/>
  <c r="D30" i="35"/>
  <c r="D30" i="36"/>
  <c r="D30" i="37"/>
  <c r="D30" i="38"/>
  <c r="D30" i="39"/>
  <c r="D30" i="40"/>
  <c r="D30" i="41"/>
  <c r="D30" i="42"/>
  <c r="D30" i="43"/>
  <c r="D30" i="24"/>
  <c r="D30" i="23"/>
  <c r="D30" i="19"/>
  <c r="G29" i="34"/>
  <c r="G29" i="35"/>
  <c r="G29" i="36"/>
  <c r="G29" i="37"/>
  <c r="G29" i="38"/>
  <c r="G29" i="39"/>
  <c r="G29" i="40"/>
  <c r="G29" i="41"/>
  <c r="G29" i="42"/>
  <c r="G29" i="43"/>
  <c r="G29" i="24"/>
  <c r="G29" i="23"/>
  <c r="G29" i="19"/>
  <c r="E29" i="34"/>
  <c r="E29" i="35"/>
  <c r="E29" i="36"/>
  <c r="E29" i="37"/>
  <c r="E29" i="38"/>
  <c r="E29" i="39"/>
  <c r="E29" i="40"/>
  <c r="E29" i="41"/>
  <c r="E29" i="42"/>
  <c r="E29" i="43"/>
  <c r="E29" i="24"/>
  <c r="E29" i="23"/>
  <c r="E29" i="19"/>
  <c r="C29" i="34"/>
  <c r="C29" i="35"/>
  <c r="C29" i="36"/>
  <c r="C29" i="37"/>
  <c r="C29" i="38"/>
  <c r="C29" i="39"/>
  <c r="C29" i="40"/>
  <c r="C29" i="41"/>
  <c r="C29" i="42"/>
  <c r="C29" i="43"/>
  <c r="C29" i="24"/>
  <c r="C29" i="23"/>
  <c r="C29" i="19"/>
  <c r="F28" i="34"/>
  <c r="F28" i="35"/>
  <c r="F28" i="36"/>
  <c r="F28" i="37"/>
  <c r="F28" i="38"/>
  <c r="F28" i="39"/>
  <c r="F28" i="40"/>
  <c r="F28" i="41"/>
  <c r="F28" i="42"/>
  <c r="F28" i="43"/>
  <c r="F28" i="24"/>
  <c r="F28" i="23"/>
  <c r="F28" i="19"/>
  <c r="D28" i="34"/>
  <c r="D28" i="35"/>
  <c r="D28" i="36"/>
  <c r="D28" i="37"/>
  <c r="D28" i="38"/>
  <c r="D28" i="39"/>
  <c r="D28" i="40"/>
  <c r="D28" i="41"/>
  <c r="D28" i="42"/>
  <c r="D28" i="43"/>
  <c r="D28" i="24"/>
  <c r="D28" i="23"/>
  <c r="D28" i="19"/>
  <c r="G27" i="34"/>
  <c r="G27" i="35"/>
  <c r="G27" i="36"/>
  <c r="G27" i="37"/>
  <c r="G27" i="38"/>
  <c r="G27" i="39"/>
  <c r="G27" i="40"/>
  <c r="G27" i="41"/>
  <c r="G27" i="42"/>
  <c r="G27" i="43"/>
  <c r="G27" i="24"/>
  <c r="G27" i="23"/>
  <c r="G27" i="19"/>
  <c r="E27" i="34"/>
  <c r="E27" i="35"/>
  <c r="E27" i="36"/>
  <c r="E27" i="37"/>
  <c r="E27" i="38"/>
  <c r="E27" i="39"/>
  <c r="E27" i="40"/>
  <c r="E27" i="41"/>
  <c r="E27" i="42"/>
  <c r="E27" i="43"/>
  <c r="E27" i="24"/>
  <c r="E27" i="23"/>
  <c r="E27" i="19"/>
  <c r="C27" i="34"/>
  <c r="C27" i="35"/>
  <c r="C27" i="36"/>
  <c r="C27" i="37"/>
  <c r="C27" i="38"/>
  <c r="C27" i="39"/>
  <c r="C27" i="40"/>
  <c r="C27" i="41"/>
  <c r="C27" i="42"/>
  <c r="C27" i="43"/>
  <c r="C27" i="24"/>
  <c r="C27" i="23"/>
  <c r="C27" i="19"/>
  <c r="F26" i="34"/>
  <c r="F26" i="35"/>
  <c r="F26" i="36"/>
  <c r="F26" i="37"/>
  <c r="F26" i="38"/>
  <c r="F26" i="39"/>
  <c r="F26" i="40"/>
  <c r="F26" i="41"/>
  <c r="F26" i="42"/>
  <c r="F26" i="43"/>
  <c r="F26" i="24"/>
  <c r="F26" i="23"/>
  <c r="F26" i="19"/>
  <c r="D26" i="34"/>
  <c r="D26" i="35"/>
  <c r="D26" i="36"/>
  <c r="D26" i="37"/>
  <c r="D26" i="38"/>
  <c r="D26" i="39"/>
  <c r="D26" i="40"/>
  <c r="D26" i="41"/>
  <c r="D26" i="42"/>
  <c r="D26" i="43"/>
  <c r="D26" i="24"/>
  <c r="D26" i="23"/>
  <c r="D26" i="19"/>
  <c r="G25" i="34"/>
  <c r="G25" i="35"/>
  <c r="G25" i="36"/>
  <c r="G25" i="37"/>
  <c r="G25" i="38"/>
  <c r="G25" i="39"/>
  <c r="G25" i="40"/>
  <c r="G25" i="41"/>
  <c r="G25" i="42"/>
  <c r="G25" i="43"/>
  <c r="G25" i="24"/>
  <c r="G25" i="23"/>
  <c r="G25" i="19"/>
  <c r="E25" i="34"/>
  <c r="E25" i="35"/>
  <c r="E25" i="36"/>
  <c r="E25" i="37"/>
  <c r="E25" i="38"/>
  <c r="E25" i="39"/>
  <c r="E25" i="40"/>
  <c r="E25" i="41"/>
  <c r="E25" i="42"/>
  <c r="E25" i="43"/>
  <c r="E25" i="24"/>
  <c r="E25" i="23"/>
  <c r="E25" i="19"/>
  <c r="C25" i="34"/>
  <c r="C25" i="35"/>
  <c r="C25" i="36"/>
  <c r="C25" i="37"/>
  <c r="C25" i="38"/>
  <c r="C25" i="39"/>
  <c r="C25" i="40"/>
  <c r="C25" i="41"/>
  <c r="C25" i="42"/>
  <c r="C25" i="43"/>
  <c r="C25" i="24"/>
  <c r="C25" i="23"/>
  <c r="C25" i="19"/>
  <c r="F24" i="34"/>
  <c r="F24" i="35"/>
  <c r="F24" i="36"/>
  <c r="F24" i="37"/>
  <c r="F24" i="38"/>
  <c r="F24" i="39"/>
  <c r="F24" i="40"/>
  <c r="F24" i="41"/>
  <c r="F24" i="42"/>
  <c r="F24" i="43"/>
  <c r="F24" i="24"/>
  <c r="F24" i="23"/>
  <c r="F24" i="19"/>
  <c r="D24" i="34"/>
  <c r="D24" i="35"/>
  <c r="D24" i="36"/>
  <c r="D24" i="37"/>
  <c r="D24" i="38"/>
  <c r="D24" i="39"/>
  <c r="D24" i="40"/>
  <c r="D24" i="41"/>
  <c r="D24" i="42"/>
  <c r="D24" i="43"/>
  <c r="D24" i="24"/>
  <c r="D24" i="23"/>
  <c r="D24" i="19"/>
  <c r="G23" i="34"/>
  <c r="G23" i="35"/>
  <c r="G23" i="36"/>
  <c r="G23" i="37"/>
  <c r="G23" i="38"/>
  <c r="G23" i="39"/>
  <c r="G23" i="40"/>
  <c r="G23" i="41"/>
  <c r="G23" i="42"/>
  <c r="G23" i="43"/>
  <c r="G23" i="24"/>
  <c r="G23" i="23"/>
  <c r="G23" i="19"/>
  <c r="E23" i="34"/>
  <c r="E23" i="35"/>
  <c r="E23" i="36"/>
  <c r="E23" i="37"/>
  <c r="E23" i="38"/>
  <c r="E23" i="39"/>
  <c r="E23" i="40"/>
  <c r="E23" i="41"/>
  <c r="E23" i="42"/>
  <c r="E23" i="43"/>
  <c r="E23" i="24"/>
  <c r="E23" i="23"/>
  <c r="E23" i="19"/>
  <c r="C23" i="34"/>
  <c r="C23" i="35"/>
  <c r="C23" i="36"/>
  <c r="C23" i="37"/>
  <c r="C23" i="38"/>
  <c r="C23" i="39"/>
  <c r="C23" i="40"/>
  <c r="C23" i="41"/>
  <c r="C23" i="42"/>
  <c r="C23" i="43"/>
  <c r="C23" i="24"/>
  <c r="C23" i="23"/>
  <c r="C23" i="19"/>
  <c r="F22" i="34"/>
  <c r="F22" i="35"/>
  <c r="F22" i="36"/>
  <c r="F22" i="37"/>
  <c r="F22" i="38"/>
  <c r="F22" i="39"/>
  <c r="F22" i="40"/>
  <c r="F22" i="41"/>
  <c r="F22" i="42"/>
  <c r="F22" i="43"/>
  <c r="F22" i="24"/>
  <c r="F22" i="23"/>
  <c r="F22" i="19"/>
  <c r="D22" i="34"/>
  <c r="D22" i="35"/>
  <c r="D22" i="36"/>
  <c r="D22" i="37"/>
  <c r="D22" i="38"/>
  <c r="D22" i="39"/>
  <c r="D22" i="40"/>
  <c r="D22" i="41"/>
  <c r="D22" i="42"/>
  <c r="D22" i="43"/>
  <c r="D22" i="24"/>
  <c r="D22" i="23"/>
  <c r="D22" i="19"/>
  <c r="G21" i="34"/>
  <c r="G21" i="35"/>
  <c r="G21" i="36"/>
  <c r="G21" i="37"/>
  <c r="G21" i="38"/>
  <c r="G21" i="39"/>
  <c r="G21" i="40"/>
  <c r="G21" i="41"/>
  <c r="G21" i="42"/>
  <c r="G21" i="43"/>
  <c r="G21" i="24"/>
  <c r="G21" i="23"/>
  <c r="G21" i="19"/>
  <c r="E21" i="34"/>
  <c r="E21" i="35"/>
  <c r="E21" i="36"/>
  <c r="E21" i="37"/>
  <c r="E21" i="38"/>
  <c r="E21" i="39"/>
  <c r="E21" i="40"/>
  <c r="E21" i="41"/>
  <c r="E21" i="42"/>
  <c r="E21" i="43"/>
  <c r="E21" i="24"/>
  <c r="E21" i="23"/>
  <c r="E21" i="19"/>
  <c r="C21" i="34"/>
  <c r="C21" i="35"/>
  <c r="C21" i="36"/>
  <c r="C21" i="37"/>
  <c r="C21" i="38"/>
  <c r="C21" i="39"/>
  <c r="C21" i="40"/>
  <c r="C21" i="41"/>
  <c r="C21" i="42"/>
  <c r="C21" i="43"/>
  <c r="C21" i="24"/>
  <c r="C21" i="23"/>
  <c r="C21" i="19"/>
  <c r="F20" i="34"/>
  <c r="F20" i="35"/>
  <c r="F20" i="36"/>
  <c r="F20" i="37"/>
  <c r="F20" i="38"/>
  <c r="F20" i="39"/>
  <c r="F20" i="40"/>
  <c r="F20" i="41"/>
  <c r="F20" i="42"/>
  <c r="F20" i="43"/>
  <c r="F20" i="24"/>
  <c r="F20" i="23"/>
  <c r="F20" i="19"/>
  <c r="D20" i="34"/>
  <c r="D20" i="35"/>
  <c r="D20" i="36"/>
  <c r="D20" i="37"/>
  <c r="D20" i="38"/>
  <c r="D20" i="39"/>
  <c r="D20" i="40"/>
  <c r="D20" i="41"/>
  <c r="D20" i="42"/>
  <c r="D20" i="43"/>
  <c r="D20" i="24"/>
  <c r="D20" i="23"/>
  <c r="D20" i="19"/>
  <c r="C86" i="1"/>
  <c r="I85"/>
  <c r="C84"/>
  <c r="I83"/>
  <c r="C82"/>
  <c r="I81"/>
  <c r="C80"/>
  <c r="C78"/>
  <c r="I77"/>
  <c r="C76"/>
  <c r="I75"/>
  <c r="C74"/>
  <c r="I73"/>
  <c r="C72"/>
  <c r="I71"/>
  <c r="C70"/>
  <c r="I69"/>
  <c r="C68"/>
  <c r="C66"/>
  <c r="I65"/>
  <c r="C64"/>
  <c r="I63"/>
  <c r="C62"/>
  <c r="I61"/>
  <c r="C60"/>
  <c r="I59"/>
  <c r="C58"/>
  <c r="I57"/>
  <c r="C56"/>
  <c r="I55"/>
  <c r="C54"/>
  <c r="I53"/>
  <c r="C52"/>
  <c r="C50"/>
  <c r="C48"/>
  <c r="I47"/>
  <c r="C46"/>
  <c r="I45"/>
  <c r="C44"/>
  <c r="I43"/>
  <c r="C42"/>
  <c r="C40"/>
  <c r="C38"/>
  <c r="C36"/>
  <c r="C34"/>
  <c r="C32"/>
  <c r="C30"/>
  <c r="C28"/>
  <c r="C26"/>
  <c r="C24"/>
  <c r="C22"/>
  <c r="C20"/>
  <c r="F19"/>
  <c r="C20" i="11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10"/>
  <c r="F19"/>
  <c r="C20"/>
  <c r="G20"/>
  <c r="F21"/>
  <c r="C22"/>
  <c r="G22"/>
  <c r="F23"/>
  <c r="C24"/>
  <c r="G24"/>
  <c r="F25"/>
  <c r="C26"/>
  <c r="G26"/>
  <c r="F27"/>
  <c r="C28"/>
  <c r="G28"/>
  <c r="F29"/>
  <c r="C30"/>
  <c r="G30"/>
  <c r="F31"/>
  <c r="C32"/>
  <c r="G32"/>
  <c r="F33"/>
  <c r="C34"/>
  <c r="G34"/>
  <c r="F35"/>
  <c r="C36"/>
  <c r="G36"/>
  <c r="F37"/>
  <c r="C38"/>
  <c r="G38"/>
  <c r="F39"/>
  <c r="C40"/>
  <c r="G40"/>
  <c r="F41"/>
  <c r="C42"/>
  <c r="G42"/>
  <c r="F43"/>
  <c r="C44"/>
  <c r="G44"/>
  <c r="F45"/>
  <c r="C46"/>
  <c r="G46"/>
  <c r="F47"/>
  <c r="C48"/>
  <c r="G48"/>
  <c r="F49"/>
  <c r="C50"/>
  <c r="G50"/>
  <c r="F51"/>
  <c r="C52"/>
  <c r="G52"/>
  <c r="F53"/>
  <c r="C54"/>
  <c r="G54"/>
  <c r="F55"/>
  <c r="C56"/>
  <c r="G56"/>
  <c r="F57"/>
  <c r="C58"/>
  <c r="G58"/>
  <c r="F59"/>
  <c r="C60"/>
  <c r="G60"/>
  <c r="F61"/>
  <c r="C62"/>
  <c r="G62"/>
  <c r="F63"/>
  <c r="C64"/>
  <c r="G64"/>
  <c r="F65"/>
  <c r="C66"/>
  <c r="G66"/>
  <c r="F67"/>
  <c r="C68"/>
  <c r="G68"/>
  <c r="F69"/>
  <c r="C70"/>
  <c r="G70"/>
  <c r="F71"/>
  <c r="C72"/>
  <c r="G72"/>
  <c r="F73"/>
  <c r="C74"/>
  <c r="G74"/>
  <c r="F75"/>
  <c r="C76"/>
  <c r="G76"/>
  <c r="F77"/>
  <c r="C78"/>
  <c r="G78"/>
  <c r="F79"/>
  <c r="C80"/>
  <c r="G80"/>
  <c r="F81"/>
  <c r="C82"/>
  <c r="G82"/>
  <c r="F83"/>
  <c r="C84"/>
  <c r="G84"/>
  <c r="F85"/>
  <c r="C86"/>
  <c r="G86"/>
  <c r="F87"/>
  <c r="D19" i="9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8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D47"/>
  <c r="F47"/>
  <c r="C48"/>
  <c r="E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7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6"/>
  <c r="F19"/>
  <c r="C20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5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E19" i="22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1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F74"/>
  <c r="C75"/>
  <c r="F76"/>
  <c r="E77"/>
  <c r="G77"/>
  <c r="F78"/>
  <c r="E79"/>
  <c r="G79"/>
  <c r="F80"/>
  <c r="E81"/>
  <c r="D82"/>
  <c r="C83"/>
  <c r="G83"/>
  <c r="C85"/>
  <c r="D86"/>
  <c r="C87"/>
  <c r="G19" i="20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C49"/>
  <c r="G49"/>
  <c r="E19" i="34"/>
  <c r="E19" i="35"/>
  <c r="E19" i="36"/>
  <c r="E19" i="37"/>
  <c r="E19" i="38"/>
  <c r="E19" i="39"/>
  <c r="E19" i="40"/>
  <c r="E19" i="41"/>
  <c r="E19" i="42"/>
  <c r="E19" i="43"/>
  <c r="E19" i="24"/>
  <c r="E19" i="23"/>
  <c r="E19" i="19"/>
  <c r="G87" i="34"/>
  <c r="G87" i="35"/>
  <c r="G87" i="36"/>
  <c r="G87" i="37"/>
  <c r="G87" i="38"/>
  <c r="G87" i="39"/>
  <c r="G87" i="40"/>
  <c r="G87" i="41"/>
  <c r="G87" i="42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2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2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2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2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2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2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2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2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2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2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2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2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42"/>
  <c r="D78" i="43"/>
  <c r="D78" i="24"/>
  <c r="D78" i="23"/>
  <c r="D78" i="19"/>
  <c r="D78" i="20"/>
  <c r="C77" i="34"/>
  <c r="C77" i="35"/>
  <c r="C77" i="36"/>
  <c r="C77" i="37"/>
  <c r="C77" i="38"/>
  <c r="C77" i="39"/>
  <c r="C77" i="40"/>
  <c r="C77" i="41"/>
  <c r="C77" i="42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2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2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2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2"/>
  <c r="D74" i="43"/>
  <c r="D74" i="24"/>
  <c r="D74" i="23"/>
  <c r="D74" i="19"/>
  <c r="D74" i="20"/>
  <c r="C19" i="34"/>
  <c r="C19" i="35"/>
  <c r="C19" i="36"/>
  <c r="C19" i="37"/>
  <c r="C19" i="38"/>
  <c r="C19" i="39"/>
  <c r="C19" i="40"/>
  <c r="C19" i="41"/>
  <c r="C19" i="42"/>
  <c r="C19" i="43"/>
  <c r="C19" i="24"/>
  <c r="C19" i="23"/>
  <c r="C19" i="19"/>
  <c r="F19" i="34"/>
  <c r="F19" i="36"/>
  <c r="F19" i="37"/>
  <c r="F19" i="35"/>
  <c r="F19" i="38"/>
  <c r="F19" i="39"/>
  <c r="F19" i="40"/>
  <c r="F19" i="41"/>
  <c r="F19" i="42"/>
  <c r="F19" i="43"/>
  <c r="F19" i="24"/>
  <c r="F19" i="23"/>
  <c r="F19" i="19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D19" i="19"/>
  <c r="F87" i="34"/>
  <c r="F87" i="35"/>
  <c r="F87" i="36"/>
  <c r="F87" i="37"/>
  <c r="F87" i="38"/>
  <c r="F87" i="39"/>
  <c r="F87" i="40"/>
  <c r="F87" i="41"/>
  <c r="F87" i="42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2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2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2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2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2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2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2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2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2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2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2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2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2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2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2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2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2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2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2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2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2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2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42"/>
  <c r="E78" i="43"/>
  <c r="E78" i="24"/>
  <c r="E78" i="23"/>
  <c r="E78" i="19"/>
  <c r="E78" i="20"/>
  <c r="C78" i="34"/>
  <c r="C78" i="35"/>
  <c r="C78" i="36"/>
  <c r="C78" i="37"/>
  <c r="C78" i="38"/>
  <c r="C78" i="39"/>
  <c r="C78" i="40"/>
  <c r="C78" i="41"/>
  <c r="C78" i="42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2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2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2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2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2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2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2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2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2"/>
  <c r="E74" i="43"/>
  <c r="E74" i="24"/>
  <c r="E74" i="23"/>
  <c r="E74" i="19"/>
  <c r="E74" i="20"/>
  <c r="C74" i="34"/>
  <c r="C74" i="36"/>
  <c r="C74" i="37"/>
  <c r="C74" i="38"/>
  <c r="C74" i="35"/>
  <c r="C74" i="39"/>
  <c r="C74" i="40"/>
  <c r="C74" i="41"/>
  <c r="C74" i="42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2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2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2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2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2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2"/>
  <c r="F71" i="43"/>
  <c r="F71" i="24"/>
  <c r="F71" i="23"/>
  <c r="F71" i="19"/>
  <c r="F71" i="20"/>
  <c r="D71" i="34"/>
  <c r="D71" i="35"/>
  <c r="D71" i="37"/>
  <c r="D71" i="38"/>
  <c r="D71" i="36"/>
  <c r="D71" i="39"/>
  <c r="D71" i="40"/>
  <c r="D71" i="41"/>
  <c r="D71" i="42"/>
  <c r="D71" i="43"/>
  <c r="D71" i="24"/>
  <c r="D71" i="23"/>
  <c r="D71" i="19"/>
  <c r="D71" i="20"/>
  <c r="G70" i="34"/>
  <c r="G70" i="36"/>
  <c r="G70" i="37"/>
  <c r="G70" i="38"/>
  <c r="G70" i="35"/>
  <c r="G70" i="39"/>
  <c r="G70" i="40"/>
  <c r="G70" i="41"/>
  <c r="G70" i="42"/>
  <c r="G70" i="43"/>
  <c r="G70" i="24"/>
  <c r="G70" i="23"/>
  <c r="G70" i="19"/>
  <c r="G70" i="20"/>
  <c r="E70" i="34"/>
  <c r="E70" i="35"/>
  <c r="E70" i="37"/>
  <c r="E70" i="38"/>
  <c r="E70" i="36"/>
  <c r="E70" i="39"/>
  <c r="E70" i="40"/>
  <c r="E70" i="41"/>
  <c r="E70" i="42"/>
  <c r="E70" i="43"/>
  <c r="E70" i="24"/>
  <c r="E70" i="23"/>
  <c r="E70" i="19"/>
  <c r="E70" i="20"/>
  <c r="C70" i="34"/>
  <c r="C70" i="35"/>
  <c r="C70" i="36"/>
  <c r="C70" i="37"/>
  <c r="C70" i="38"/>
  <c r="C70" i="39"/>
  <c r="C70" i="40"/>
  <c r="C70" i="41"/>
  <c r="C70" i="42"/>
  <c r="C70" i="43"/>
  <c r="C70" i="24"/>
  <c r="C70" i="23"/>
  <c r="C70" i="19"/>
  <c r="C70" i="20"/>
  <c r="F69" i="34"/>
  <c r="F69" i="35"/>
  <c r="F69" i="37"/>
  <c r="F69" i="38"/>
  <c r="F69" i="36"/>
  <c r="F69" i="39"/>
  <c r="F69" i="40"/>
  <c r="F69" i="41"/>
  <c r="F69" i="42"/>
  <c r="F69" i="43"/>
  <c r="F69" i="24"/>
  <c r="F69" i="23"/>
  <c r="F69" i="19"/>
  <c r="F69" i="20"/>
  <c r="D69" i="34"/>
  <c r="D69" i="36"/>
  <c r="D69" i="37"/>
  <c r="D69" i="38"/>
  <c r="D69" i="35"/>
  <c r="D69" i="39"/>
  <c r="D69" i="40"/>
  <c r="D69" i="41"/>
  <c r="D69" i="42"/>
  <c r="D69" i="43"/>
  <c r="D69" i="24"/>
  <c r="D69" i="23"/>
  <c r="D69" i="19"/>
  <c r="D69" i="20"/>
  <c r="G68" i="34"/>
  <c r="G68" i="35"/>
  <c r="G68" i="37"/>
  <c r="G68" i="38"/>
  <c r="G68" i="36"/>
  <c r="G68" i="39"/>
  <c r="G68" i="40"/>
  <c r="G68" i="41"/>
  <c r="G68" i="42"/>
  <c r="G68" i="43"/>
  <c r="G68" i="24"/>
  <c r="G68" i="23"/>
  <c r="G68" i="19"/>
  <c r="G68" i="20"/>
  <c r="E68" i="34"/>
  <c r="E68" i="35"/>
  <c r="E68" i="36"/>
  <c r="E68" i="37"/>
  <c r="E68" i="38"/>
  <c r="E68" i="39"/>
  <c r="E68" i="40"/>
  <c r="E68" i="41"/>
  <c r="E68" i="42"/>
  <c r="E68" i="43"/>
  <c r="E68" i="24"/>
  <c r="E68" i="23"/>
  <c r="E68" i="19"/>
  <c r="E68" i="20"/>
  <c r="C68" i="34"/>
  <c r="C68" i="35"/>
  <c r="C68" i="37"/>
  <c r="C68" i="38"/>
  <c r="C68" i="36"/>
  <c r="C68" i="39"/>
  <c r="C68" i="40"/>
  <c r="C68" i="41"/>
  <c r="C68" i="42"/>
  <c r="C68" i="43"/>
  <c r="C68" i="24"/>
  <c r="C68" i="23"/>
  <c r="C68" i="19"/>
  <c r="C68" i="20"/>
  <c r="F67" i="34"/>
  <c r="F67" i="36"/>
  <c r="F67" i="37"/>
  <c r="F67" i="38"/>
  <c r="F67" i="35"/>
  <c r="F67" i="39"/>
  <c r="F67" i="40"/>
  <c r="F67" i="41"/>
  <c r="F67" i="42"/>
  <c r="F67" i="43"/>
  <c r="F67" i="24"/>
  <c r="F67" i="23"/>
  <c r="F67" i="19"/>
  <c r="F67" i="20"/>
  <c r="D67" i="34"/>
  <c r="D67" i="35"/>
  <c r="D67" i="37"/>
  <c r="D67" i="38"/>
  <c r="D67" i="36"/>
  <c r="D67" i="39"/>
  <c r="D67" i="40"/>
  <c r="D67" i="41"/>
  <c r="D67" i="42"/>
  <c r="D67" i="43"/>
  <c r="D67" i="24"/>
  <c r="D67" i="23"/>
  <c r="D67" i="19"/>
  <c r="D67" i="20"/>
  <c r="G66" i="34"/>
  <c r="G66" i="35"/>
  <c r="G66" i="36"/>
  <c r="G66" i="37"/>
  <c r="G66" i="38"/>
  <c r="G66" i="39"/>
  <c r="G66" i="40"/>
  <c r="G66" i="41"/>
  <c r="G66" i="42"/>
  <c r="G66" i="43"/>
  <c r="G66" i="24"/>
  <c r="G66" i="23"/>
  <c r="G66" i="19"/>
  <c r="G66" i="20"/>
  <c r="E66" i="35"/>
  <c r="E66" i="34"/>
  <c r="E66" i="37"/>
  <c r="E66" i="38"/>
  <c r="E66" i="36"/>
  <c r="E66" i="39"/>
  <c r="E66" i="40"/>
  <c r="E66" i="41"/>
  <c r="E66" i="42"/>
  <c r="E66" i="43"/>
  <c r="E66" i="24"/>
  <c r="E66" i="23"/>
  <c r="E66" i="19"/>
  <c r="E66" i="20"/>
  <c r="C66" i="34"/>
  <c r="C66" i="36"/>
  <c r="C66" i="37"/>
  <c r="C66" i="38"/>
  <c r="C66" i="35"/>
  <c r="C66" i="39"/>
  <c r="C66" i="40"/>
  <c r="C66" i="41"/>
  <c r="C66" i="42"/>
  <c r="C66" i="43"/>
  <c r="C66" i="24"/>
  <c r="C66" i="23"/>
  <c r="C66" i="19"/>
  <c r="C66" i="20"/>
  <c r="F65" i="35"/>
  <c r="F65" i="34"/>
  <c r="F65" i="37"/>
  <c r="F65" i="38"/>
  <c r="F65" i="36"/>
  <c r="F65" i="39"/>
  <c r="F65" i="40"/>
  <c r="F65" i="41"/>
  <c r="F65" i="42"/>
  <c r="F65" i="43"/>
  <c r="F65" i="24"/>
  <c r="F65" i="23"/>
  <c r="F65" i="19"/>
  <c r="F65" i="20"/>
  <c r="D65" i="34"/>
  <c r="D65" i="35"/>
  <c r="D65" i="36"/>
  <c r="D65" i="37"/>
  <c r="D65" i="38"/>
  <c r="D65" i="39"/>
  <c r="D65" i="40"/>
  <c r="D65" i="41"/>
  <c r="D65" i="42"/>
  <c r="D65" i="43"/>
  <c r="D65" i="24"/>
  <c r="D65" i="23"/>
  <c r="D65" i="19"/>
  <c r="D65" i="20"/>
  <c r="G64" i="35"/>
  <c r="G64" i="34"/>
  <c r="G64" i="37"/>
  <c r="G64" i="38"/>
  <c r="G64" i="36"/>
  <c r="G64" i="39"/>
  <c r="G64" i="40"/>
  <c r="G64" i="41"/>
  <c r="G64" i="42"/>
  <c r="G64" i="43"/>
  <c r="G64" i="24"/>
  <c r="G64" i="23"/>
  <c r="G64" i="19"/>
  <c r="G64" i="20"/>
  <c r="E64" i="34"/>
  <c r="E64" i="36"/>
  <c r="E64" i="37"/>
  <c r="E64" i="38"/>
  <c r="E64" i="35"/>
  <c r="E64" i="39"/>
  <c r="E64" i="40"/>
  <c r="E64" i="41"/>
  <c r="E64" i="42"/>
  <c r="E64" i="43"/>
  <c r="E64" i="24"/>
  <c r="E64" i="23"/>
  <c r="E64" i="19"/>
  <c r="E64" i="20"/>
  <c r="C64" i="35"/>
  <c r="C64" i="34"/>
  <c r="C64" i="37"/>
  <c r="C64" i="38"/>
  <c r="C64" i="36"/>
  <c r="C64" i="39"/>
  <c r="C64" i="40"/>
  <c r="C64" i="41"/>
  <c r="C64" i="42"/>
  <c r="C64" i="43"/>
  <c r="C64" i="24"/>
  <c r="C64" i="23"/>
  <c r="C64" i="19"/>
  <c r="C64" i="20"/>
  <c r="F63" i="34"/>
  <c r="F63" i="35"/>
  <c r="F63" i="36"/>
  <c r="F63" i="37"/>
  <c r="F63" i="38"/>
  <c r="F63" i="39"/>
  <c r="F63" i="40"/>
  <c r="F63" i="41"/>
  <c r="F63" i="42"/>
  <c r="F63" i="43"/>
  <c r="F63" i="24"/>
  <c r="F63" i="23"/>
  <c r="F63" i="19"/>
  <c r="F63" i="20"/>
  <c r="D63" i="35"/>
  <c r="D63" i="34"/>
  <c r="D63" i="37"/>
  <c r="D63" i="38"/>
  <c r="D63" i="36"/>
  <c r="D63" i="39"/>
  <c r="D63" i="40"/>
  <c r="D63" i="41"/>
  <c r="D63" i="42"/>
  <c r="D63" i="43"/>
  <c r="D63" i="24"/>
  <c r="D63" i="23"/>
  <c r="D63" i="19"/>
  <c r="D63" i="20"/>
  <c r="G62" i="34"/>
  <c r="G62" i="36"/>
  <c r="G62" i="37"/>
  <c r="G62" i="38"/>
  <c r="G62" i="35"/>
  <c r="G62" i="39"/>
  <c r="G62" i="40"/>
  <c r="G62" i="41"/>
  <c r="G62" i="42"/>
  <c r="G62" i="43"/>
  <c r="G62" i="24"/>
  <c r="G62" i="23"/>
  <c r="G62" i="19"/>
  <c r="G62" i="20"/>
  <c r="E62" i="35"/>
  <c r="E62" i="34"/>
  <c r="E62" i="37"/>
  <c r="E62" i="38"/>
  <c r="E62" i="36"/>
  <c r="E62" i="39"/>
  <c r="E62" i="40"/>
  <c r="E62" i="41"/>
  <c r="E62" i="42"/>
  <c r="E62" i="43"/>
  <c r="E62" i="24"/>
  <c r="E62" i="23"/>
  <c r="E62" i="19"/>
  <c r="E62" i="20"/>
  <c r="C62" i="34"/>
  <c r="C62" i="35"/>
  <c r="C62" i="36"/>
  <c r="C62" i="37"/>
  <c r="C62" i="38"/>
  <c r="C62" i="39"/>
  <c r="C62" i="40"/>
  <c r="C62" i="41"/>
  <c r="C62" i="42"/>
  <c r="C62" i="43"/>
  <c r="C62" i="24"/>
  <c r="C62" i="23"/>
  <c r="C62" i="19"/>
  <c r="C62" i="20"/>
  <c r="F61" i="35"/>
  <c r="F61" i="34"/>
  <c r="F61" i="36"/>
  <c r="F61" i="37"/>
  <c r="F61" i="38"/>
  <c r="F61" i="39"/>
  <c r="F61" i="40"/>
  <c r="F61" i="41"/>
  <c r="F61" i="42"/>
  <c r="F61" i="43"/>
  <c r="F61" i="24"/>
  <c r="F61" i="23"/>
  <c r="F61" i="19"/>
  <c r="F61" i="20"/>
  <c r="D61" i="34"/>
  <c r="D61" i="36"/>
  <c r="D61" i="37"/>
  <c r="D61" i="38"/>
  <c r="D61" i="35"/>
  <c r="D61" i="39"/>
  <c r="D61" i="40"/>
  <c r="D61" i="41"/>
  <c r="D61" i="42"/>
  <c r="D61" i="43"/>
  <c r="D61" i="24"/>
  <c r="D61" i="23"/>
  <c r="D61" i="19"/>
  <c r="D61" i="20"/>
  <c r="G60" i="35"/>
  <c r="G60" i="34"/>
  <c r="G60" i="36"/>
  <c r="G60" i="37"/>
  <c r="G60" i="38"/>
  <c r="G60" i="39"/>
  <c r="G60" i="40"/>
  <c r="G60" i="41"/>
  <c r="G60" i="42"/>
  <c r="G60" i="43"/>
  <c r="G60" i="24"/>
  <c r="G60" i="23"/>
  <c r="G60" i="19"/>
  <c r="G60" i="20"/>
  <c r="E60" i="34"/>
  <c r="E60" i="35"/>
  <c r="E60" i="36"/>
  <c r="E60" i="37"/>
  <c r="E60" i="38"/>
  <c r="E60" i="39"/>
  <c r="E60" i="40"/>
  <c r="E60" i="41"/>
  <c r="E60" i="42"/>
  <c r="E60" i="43"/>
  <c r="E60" i="24"/>
  <c r="E60" i="23"/>
  <c r="E60" i="19"/>
  <c r="E60" i="20"/>
  <c r="C60" i="35"/>
  <c r="C60" i="34"/>
  <c r="C60" i="36"/>
  <c r="C60" i="37"/>
  <c r="C60" i="38"/>
  <c r="C60" i="39"/>
  <c r="C60" i="40"/>
  <c r="C60" i="41"/>
  <c r="C60" i="42"/>
  <c r="C60" i="43"/>
  <c r="C60" i="24"/>
  <c r="C60" i="23"/>
  <c r="C60" i="19"/>
  <c r="C60" i="20"/>
  <c r="F59" i="34"/>
  <c r="F59" i="36"/>
  <c r="F59" i="37"/>
  <c r="F59" i="38"/>
  <c r="F59" i="35"/>
  <c r="F59" i="39"/>
  <c r="F59" i="40"/>
  <c r="F59" i="41"/>
  <c r="F59" i="42"/>
  <c r="F59" i="43"/>
  <c r="F59" i="24"/>
  <c r="F59" i="23"/>
  <c r="F59" i="19"/>
  <c r="F59" i="20"/>
  <c r="D59" i="35"/>
  <c r="D59" i="34"/>
  <c r="D59" i="36"/>
  <c r="D59" i="37"/>
  <c r="D59" i="38"/>
  <c r="D59" i="39"/>
  <c r="D59" i="40"/>
  <c r="D59" i="41"/>
  <c r="D59" i="42"/>
  <c r="D59" i="43"/>
  <c r="D59" i="24"/>
  <c r="D59" i="23"/>
  <c r="D59" i="19"/>
  <c r="D59" i="20"/>
  <c r="G58" i="34"/>
  <c r="G58" i="35"/>
  <c r="G58" i="36"/>
  <c r="G58" i="37"/>
  <c r="G58" i="38"/>
  <c r="G58" i="39"/>
  <c r="G58" i="40"/>
  <c r="G58" i="41"/>
  <c r="G58" i="42"/>
  <c r="G58" i="43"/>
  <c r="G58" i="24"/>
  <c r="G58" i="23"/>
  <c r="G58" i="19"/>
  <c r="G58" i="20"/>
  <c r="E58" i="35"/>
  <c r="E58" i="34"/>
  <c r="E58" i="36"/>
  <c r="E58" i="37"/>
  <c r="E58" i="38"/>
  <c r="E58" i="39"/>
  <c r="E58" i="40"/>
  <c r="E58" i="41"/>
  <c r="E58" i="42"/>
  <c r="E58" i="43"/>
  <c r="E58" i="24"/>
  <c r="E58" i="23"/>
  <c r="E58" i="19"/>
  <c r="E58" i="20"/>
  <c r="C58" i="34"/>
  <c r="C58" i="36"/>
  <c r="C58" i="37"/>
  <c r="C58" i="38"/>
  <c r="C58" i="35"/>
  <c r="C58" i="39"/>
  <c r="C58" i="40"/>
  <c r="C58" i="41"/>
  <c r="C58" i="42"/>
  <c r="C58" i="43"/>
  <c r="C58" i="24"/>
  <c r="C58" i="23"/>
  <c r="C58" i="19"/>
  <c r="C58" i="20"/>
  <c r="F57" i="35"/>
  <c r="F57" i="34"/>
  <c r="F57" i="36"/>
  <c r="F57" i="37"/>
  <c r="F57" i="38"/>
  <c r="F57" i="39"/>
  <c r="F57" i="40"/>
  <c r="F57" i="41"/>
  <c r="F57" i="42"/>
  <c r="F57" i="43"/>
  <c r="F57" i="24"/>
  <c r="F57" i="23"/>
  <c r="F57" i="19"/>
  <c r="F57" i="20"/>
  <c r="D57" i="34"/>
  <c r="D57" i="35"/>
  <c r="D57" i="36"/>
  <c r="D57" i="37"/>
  <c r="D57" i="38"/>
  <c r="D57" i="39"/>
  <c r="D57" i="40"/>
  <c r="D57" i="41"/>
  <c r="D57" i="42"/>
  <c r="D57" i="43"/>
  <c r="D57" i="24"/>
  <c r="D57" i="23"/>
  <c r="D57" i="19"/>
  <c r="D57" i="20"/>
  <c r="G56" i="35"/>
  <c r="G56" i="34"/>
  <c r="G56" i="36"/>
  <c r="G56" i="37"/>
  <c r="G56" i="38"/>
  <c r="G56" i="39"/>
  <c r="G56" i="40"/>
  <c r="G56" i="41"/>
  <c r="G56" i="42"/>
  <c r="G56" i="43"/>
  <c r="G56" i="24"/>
  <c r="G56" i="23"/>
  <c r="G56" i="19"/>
  <c r="G56" i="20"/>
  <c r="E56" i="34"/>
  <c r="E56" i="36"/>
  <c r="E56" i="37"/>
  <c r="E56" i="38"/>
  <c r="E56" i="35"/>
  <c r="E56" i="39"/>
  <c r="E56" i="40"/>
  <c r="E56" i="41"/>
  <c r="E56" i="42"/>
  <c r="E56" i="43"/>
  <c r="E56" i="24"/>
  <c r="E56" i="23"/>
  <c r="E56" i="19"/>
  <c r="E56" i="20"/>
  <c r="C56" i="35"/>
  <c r="C56" i="34"/>
  <c r="C56" i="36"/>
  <c r="C56" i="37"/>
  <c r="C56" i="38"/>
  <c r="C56" i="39"/>
  <c r="C56" i="40"/>
  <c r="C56" i="41"/>
  <c r="C56" i="42"/>
  <c r="C56" i="43"/>
  <c r="C56" i="24"/>
  <c r="C56" i="23"/>
  <c r="C56" i="19"/>
  <c r="C56" i="20"/>
  <c r="F55" i="34"/>
  <c r="F55" i="35"/>
  <c r="F55" i="36"/>
  <c r="F55" i="37"/>
  <c r="F55" i="38"/>
  <c r="F55" i="39"/>
  <c r="F55" i="40"/>
  <c r="F55" i="41"/>
  <c r="F55" i="42"/>
  <c r="F55" i="43"/>
  <c r="F55" i="24"/>
  <c r="F55" i="23"/>
  <c r="F55" i="19"/>
  <c r="F55" i="20"/>
  <c r="D55" i="35"/>
  <c r="D55" i="34"/>
  <c r="D55" i="36"/>
  <c r="D55" i="37"/>
  <c r="D55" i="38"/>
  <c r="D55" i="39"/>
  <c r="D55" i="40"/>
  <c r="D55" i="41"/>
  <c r="D55" i="42"/>
  <c r="D55" i="43"/>
  <c r="D55" i="24"/>
  <c r="D55" i="23"/>
  <c r="D55" i="19"/>
  <c r="D55" i="20"/>
  <c r="G54" i="34"/>
  <c r="G54" i="36"/>
  <c r="G54" i="37"/>
  <c r="G54" i="38"/>
  <c r="G54" i="35"/>
  <c r="G54" i="39"/>
  <c r="G54" i="40"/>
  <c r="G54" i="41"/>
  <c r="G54" i="42"/>
  <c r="G54" i="43"/>
  <c r="G54" i="24"/>
  <c r="G54" i="23"/>
  <c r="G54" i="19"/>
  <c r="G54" i="20"/>
  <c r="E54" i="34"/>
  <c r="E54" i="35"/>
  <c r="E54" i="36"/>
  <c r="E54" i="37"/>
  <c r="E54" i="38"/>
  <c r="E54" i="39"/>
  <c r="E54" i="40"/>
  <c r="E54" i="41"/>
  <c r="E54" i="42"/>
  <c r="E54" i="43"/>
  <c r="E54" i="24"/>
  <c r="E54" i="23"/>
  <c r="E54" i="19"/>
  <c r="E54" i="20"/>
  <c r="C54" i="34"/>
  <c r="C54" i="36"/>
  <c r="C54" i="37"/>
  <c r="C54" i="38"/>
  <c r="C54" i="35"/>
  <c r="C54" i="39"/>
  <c r="C54" i="40"/>
  <c r="C54" i="41"/>
  <c r="C54" i="42"/>
  <c r="C54" i="43"/>
  <c r="C54" i="24"/>
  <c r="C54" i="23"/>
  <c r="C54" i="19"/>
  <c r="C54" i="20"/>
  <c r="F53" i="34"/>
  <c r="F53" i="35"/>
  <c r="F53" i="36"/>
  <c r="F53" i="37"/>
  <c r="F53" i="38"/>
  <c r="F53" i="39"/>
  <c r="F53" i="40"/>
  <c r="F53" i="41"/>
  <c r="F53" i="42"/>
  <c r="F53" i="43"/>
  <c r="F53" i="24"/>
  <c r="F53" i="23"/>
  <c r="F53" i="19"/>
  <c r="F53" i="20"/>
  <c r="D53" i="34"/>
  <c r="D53" i="36"/>
  <c r="D53" i="37"/>
  <c r="D53" i="38"/>
  <c r="D53" i="35"/>
  <c r="D53" i="39"/>
  <c r="D53" i="40"/>
  <c r="D53" i="41"/>
  <c r="D53" i="42"/>
  <c r="D53" i="43"/>
  <c r="D53" i="24"/>
  <c r="D53" i="23"/>
  <c r="D53" i="19"/>
  <c r="D53" i="20"/>
  <c r="G52" i="34"/>
  <c r="G52" i="35"/>
  <c r="G52" i="36"/>
  <c r="G52" i="37"/>
  <c r="G52" i="38"/>
  <c r="G52" i="39"/>
  <c r="G52" i="40"/>
  <c r="G52" i="41"/>
  <c r="G52" i="42"/>
  <c r="G52" i="43"/>
  <c r="G52" i="24"/>
  <c r="G52" i="23"/>
  <c r="G52" i="19"/>
  <c r="G52" i="20"/>
  <c r="E52" i="34"/>
  <c r="E52" i="36"/>
  <c r="E52" i="37"/>
  <c r="E52" i="38"/>
  <c r="E52" i="35"/>
  <c r="E52" i="39"/>
  <c r="E52" i="40"/>
  <c r="E52" i="41"/>
  <c r="E52" i="42"/>
  <c r="E52" i="43"/>
  <c r="E52" i="24"/>
  <c r="E52" i="23"/>
  <c r="E52" i="19"/>
  <c r="E52" i="20"/>
  <c r="C52" i="34"/>
  <c r="C52" i="35"/>
  <c r="C52" i="36"/>
  <c r="C52" i="37"/>
  <c r="C52" i="38"/>
  <c r="C52" i="39"/>
  <c r="C52" i="40"/>
  <c r="C52" i="41"/>
  <c r="C52" i="42"/>
  <c r="C52" i="43"/>
  <c r="C52" i="24"/>
  <c r="C52" i="23"/>
  <c r="C52" i="19"/>
  <c r="C52" i="20"/>
  <c r="F51" i="34"/>
  <c r="F51" i="36"/>
  <c r="F51" i="37"/>
  <c r="F51" i="38"/>
  <c r="F51" i="35"/>
  <c r="F51" i="39"/>
  <c r="F51" i="40"/>
  <c r="F51" i="41"/>
  <c r="F51" i="42"/>
  <c r="F51" i="43"/>
  <c r="F51" i="24"/>
  <c r="F51" i="23"/>
  <c r="F51" i="19"/>
  <c r="F51" i="20"/>
  <c r="D51" i="34"/>
  <c r="D51" i="35"/>
  <c r="D51" i="36"/>
  <c r="D51" i="37"/>
  <c r="D51" i="38"/>
  <c r="D51" i="39"/>
  <c r="D51" i="40"/>
  <c r="D51" i="41"/>
  <c r="D51" i="42"/>
  <c r="D51" i="43"/>
  <c r="D51" i="24"/>
  <c r="D51" i="23"/>
  <c r="D51" i="19"/>
  <c r="D51" i="20"/>
  <c r="G50" i="34"/>
  <c r="G50" i="36"/>
  <c r="G50" i="37"/>
  <c r="G50" i="38"/>
  <c r="G50" i="35"/>
  <c r="G50" i="39"/>
  <c r="G50" i="40"/>
  <c r="G50" i="41"/>
  <c r="G50" i="42"/>
  <c r="G50" i="43"/>
  <c r="G50" i="24"/>
  <c r="G50" i="23"/>
  <c r="G50" i="19"/>
  <c r="G50" i="20"/>
  <c r="E50" i="34"/>
  <c r="E50" i="35"/>
  <c r="E50" i="36"/>
  <c r="E50" i="37"/>
  <c r="E50" i="38"/>
  <c r="E50" i="39"/>
  <c r="E50" i="40"/>
  <c r="E50" i="41"/>
  <c r="E50" i="42"/>
  <c r="E50" i="43"/>
  <c r="E50" i="24"/>
  <c r="E50" i="23"/>
  <c r="E50" i="19"/>
  <c r="E50" i="20"/>
  <c r="C50" i="34"/>
  <c r="C50" i="36"/>
  <c r="C50" i="37"/>
  <c r="C50" i="38"/>
  <c r="C50" i="35"/>
  <c r="C50" i="39"/>
  <c r="C50" i="40"/>
  <c r="C50" i="41"/>
  <c r="C50" i="42"/>
  <c r="C50" i="43"/>
  <c r="C50" i="24"/>
  <c r="C50" i="23"/>
  <c r="C50" i="19"/>
  <c r="C50" i="20"/>
  <c r="F49" i="34"/>
  <c r="F49" i="35"/>
  <c r="F49" i="36"/>
  <c r="F49" i="37"/>
  <c r="F49" i="38"/>
  <c r="F49" i="39"/>
  <c r="F49" i="40"/>
  <c r="F49" i="41"/>
  <c r="F49" i="42"/>
  <c r="F49" i="43"/>
  <c r="F49" i="24"/>
  <c r="F49" i="23"/>
  <c r="F49" i="19"/>
  <c r="F49" i="20"/>
  <c r="D49" i="34"/>
  <c r="D49" i="36"/>
  <c r="D49" i="37"/>
  <c r="D49" i="38"/>
  <c r="D49" i="35"/>
  <c r="D49" i="39"/>
  <c r="D49" i="40"/>
  <c r="D49" i="41"/>
  <c r="D49" i="42"/>
  <c r="D49" i="43"/>
  <c r="D49" i="24"/>
  <c r="D49" i="23"/>
  <c r="D49" i="19"/>
  <c r="D49" i="20"/>
  <c r="G48" i="35"/>
  <c r="G48" i="36"/>
  <c r="G48" i="37"/>
  <c r="G48" i="38"/>
  <c r="G48" i="34"/>
  <c r="G48" i="39"/>
  <c r="G48" i="40"/>
  <c r="G48" i="41"/>
  <c r="G48" i="42"/>
  <c r="G48" i="43"/>
  <c r="G48" i="24"/>
  <c r="G48" i="23"/>
  <c r="G48" i="19"/>
  <c r="G48" i="20"/>
  <c r="E48" i="34"/>
  <c r="E48" i="36"/>
  <c r="E48" i="37"/>
  <c r="E48" i="38"/>
  <c r="E48" i="35"/>
  <c r="E48" i="39"/>
  <c r="E48" i="40"/>
  <c r="E48" i="41"/>
  <c r="E48" i="42"/>
  <c r="E48" i="43"/>
  <c r="E48" i="24"/>
  <c r="E48" i="23"/>
  <c r="E48" i="19"/>
  <c r="E48" i="20"/>
  <c r="C48" i="34"/>
  <c r="C48" i="35"/>
  <c r="C48" i="36"/>
  <c r="C48" i="37"/>
  <c r="C48" i="38"/>
  <c r="C48" i="39"/>
  <c r="C48" i="40"/>
  <c r="C48" i="41"/>
  <c r="C48" i="42"/>
  <c r="C48" i="43"/>
  <c r="C48" i="24"/>
  <c r="C48" i="23"/>
  <c r="C48" i="19"/>
  <c r="C48" i="20"/>
  <c r="F47" i="34"/>
  <c r="F47" i="36"/>
  <c r="F47" i="37"/>
  <c r="F47" i="38"/>
  <c r="F47" i="35"/>
  <c r="F47" i="39"/>
  <c r="F47" i="40"/>
  <c r="F47" i="41"/>
  <c r="F47" i="42"/>
  <c r="F47" i="43"/>
  <c r="F47" i="24"/>
  <c r="F47" i="23"/>
  <c r="F47" i="19"/>
  <c r="F47" i="20"/>
  <c r="D47" i="35"/>
  <c r="D47" i="36"/>
  <c r="D47" i="37"/>
  <c r="D47" i="38"/>
  <c r="D47" i="34"/>
  <c r="D47" i="39"/>
  <c r="D47" i="40"/>
  <c r="D47" i="41"/>
  <c r="D47" i="42"/>
  <c r="D47" i="43"/>
  <c r="D47" i="24"/>
  <c r="D47" i="23"/>
  <c r="D47" i="19"/>
  <c r="G46" i="34"/>
  <c r="G46" i="36"/>
  <c r="G46" i="37"/>
  <c r="G46" i="38"/>
  <c r="G46" i="35"/>
  <c r="G46" i="39"/>
  <c r="G46" i="40"/>
  <c r="G46" i="41"/>
  <c r="G46" i="42"/>
  <c r="G46" i="43"/>
  <c r="G46" i="24"/>
  <c r="G46" i="23"/>
  <c r="G46" i="19"/>
  <c r="E46" i="34"/>
  <c r="E46" i="35"/>
  <c r="E46" i="36"/>
  <c r="E46" i="37"/>
  <c r="E46" i="38"/>
  <c r="E46" i="39"/>
  <c r="E46" i="40"/>
  <c r="E46" i="41"/>
  <c r="E46" i="42"/>
  <c r="E46" i="43"/>
  <c r="E46" i="24"/>
  <c r="E46" i="23"/>
  <c r="E46" i="19"/>
  <c r="C46" i="34"/>
  <c r="C46" i="36"/>
  <c r="C46" i="37"/>
  <c r="C46" i="38"/>
  <c r="C46" i="35"/>
  <c r="C46" i="39"/>
  <c r="C46" i="40"/>
  <c r="C46" i="41"/>
  <c r="C46" i="42"/>
  <c r="C46" i="43"/>
  <c r="C46" i="24"/>
  <c r="C46" i="23"/>
  <c r="C46" i="19"/>
  <c r="F45" i="35"/>
  <c r="F45" i="36"/>
  <c r="F45" i="37"/>
  <c r="F45" i="38"/>
  <c r="F45" i="34"/>
  <c r="F45" i="39"/>
  <c r="F45" i="40"/>
  <c r="F45" i="41"/>
  <c r="F45" i="42"/>
  <c r="F45" i="43"/>
  <c r="F45" i="24"/>
  <c r="F45" i="23"/>
  <c r="F45" i="19"/>
  <c r="D45" i="34"/>
  <c r="D45" i="36"/>
  <c r="D45" i="37"/>
  <c r="D45" i="38"/>
  <c r="D45" i="35"/>
  <c r="D45" i="39"/>
  <c r="D45" i="40"/>
  <c r="D45" i="41"/>
  <c r="D45" i="42"/>
  <c r="D45" i="43"/>
  <c r="D45" i="24"/>
  <c r="D45" i="23"/>
  <c r="D45" i="19"/>
  <c r="G44" i="34"/>
  <c r="G44" i="35"/>
  <c r="G44" i="36"/>
  <c r="G44" i="37"/>
  <c r="G44" i="38"/>
  <c r="G44" i="39"/>
  <c r="G44" i="40"/>
  <c r="G44" i="41"/>
  <c r="G44" i="42"/>
  <c r="G44" i="43"/>
  <c r="G44" i="24"/>
  <c r="G44" i="23"/>
  <c r="G44" i="19"/>
  <c r="E44" i="34"/>
  <c r="E44" i="36"/>
  <c r="E44" i="37"/>
  <c r="E44" i="38"/>
  <c r="E44" i="35"/>
  <c r="E44" i="39"/>
  <c r="E44" i="40"/>
  <c r="E44" i="41"/>
  <c r="E44" i="42"/>
  <c r="E44" i="43"/>
  <c r="E44" i="24"/>
  <c r="E44" i="23"/>
  <c r="E44" i="19"/>
  <c r="C44" i="35"/>
  <c r="C44" i="36"/>
  <c r="C44" i="37"/>
  <c r="C44" i="38"/>
  <c r="C44" i="34"/>
  <c r="C44" i="39"/>
  <c r="C44" i="40"/>
  <c r="C44" i="41"/>
  <c r="C44" i="42"/>
  <c r="C44" i="43"/>
  <c r="C44" i="24"/>
  <c r="C44" i="23"/>
  <c r="C44" i="19"/>
  <c r="F43" i="34"/>
  <c r="F43" i="36"/>
  <c r="F43" i="37"/>
  <c r="F43" i="38"/>
  <c r="F43" i="35"/>
  <c r="F43" i="39"/>
  <c r="F43" i="40"/>
  <c r="F43" i="41"/>
  <c r="F43" i="42"/>
  <c r="F43" i="43"/>
  <c r="F43" i="24"/>
  <c r="F43" i="23"/>
  <c r="F43" i="19"/>
  <c r="D43" i="34"/>
  <c r="D43" i="35"/>
  <c r="D43" i="36"/>
  <c r="D43" i="37"/>
  <c r="D43" i="38"/>
  <c r="D43" i="39"/>
  <c r="D43" i="40"/>
  <c r="D43" i="41"/>
  <c r="D43" i="42"/>
  <c r="D43" i="43"/>
  <c r="D43" i="24"/>
  <c r="D43" i="23"/>
  <c r="D43" i="19"/>
  <c r="G42" i="34"/>
  <c r="G42" i="36"/>
  <c r="G42" i="37"/>
  <c r="G42" i="38"/>
  <c r="G42" i="35"/>
  <c r="G42" i="39"/>
  <c r="G42" i="40"/>
  <c r="G42" i="41"/>
  <c r="G42" i="42"/>
  <c r="G42" i="43"/>
  <c r="G42" i="24"/>
  <c r="G42" i="23"/>
  <c r="G42" i="19"/>
  <c r="E42" i="35"/>
  <c r="E42" i="36"/>
  <c r="E42" i="37"/>
  <c r="E42" i="38"/>
  <c r="E42" i="34"/>
  <c r="E42" i="39"/>
  <c r="E42" i="40"/>
  <c r="E42" i="41"/>
  <c r="E42" i="42"/>
  <c r="E42" i="43"/>
  <c r="E42" i="24"/>
  <c r="E42" i="23"/>
  <c r="E42" i="19"/>
  <c r="C42" i="34"/>
  <c r="C42" i="36"/>
  <c r="C42" i="37"/>
  <c r="C42" i="35"/>
  <c r="C42" i="38"/>
  <c r="C42" i="39"/>
  <c r="C42" i="40"/>
  <c r="C42" i="41"/>
  <c r="C42" i="42"/>
  <c r="C42" i="43"/>
  <c r="C42" i="24"/>
  <c r="C42" i="23"/>
  <c r="C42" i="19"/>
  <c r="F41" i="34"/>
  <c r="F41" i="35"/>
  <c r="F41" i="36"/>
  <c r="F41" i="37"/>
  <c r="F41" i="38"/>
  <c r="F41" i="39"/>
  <c r="F41" i="40"/>
  <c r="F41" i="41"/>
  <c r="F41" i="42"/>
  <c r="F41" i="43"/>
  <c r="F41" i="24"/>
  <c r="F41" i="23"/>
  <c r="F41" i="19"/>
  <c r="D41" i="34"/>
  <c r="D41" i="36"/>
  <c r="D41" i="37"/>
  <c r="D41" i="35"/>
  <c r="D41" i="38"/>
  <c r="D41" i="39"/>
  <c r="D41" i="40"/>
  <c r="D41" i="41"/>
  <c r="D41" i="42"/>
  <c r="D41" i="43"/>
  <c r="D41" i="24"/>
  <c r="D41" i="23"/>
  <c r="D41" i="19"/>
  <c r="G40" i="35"/>
  <c r="G40" i="36"/>
  <c r="G40" i="37"/>
  <c r="G40" i="34"/>
  <c r="G40" i="38"/>
  <c r="G40" i="39"/>
  <c r="G40" i="40"/>
  <c r="G40" i="41"/>
  <c r="G40" i="42"/>
  <c r="G40" i="43"/>
  <c r="G40" i="24"/>
  <c r="G40" i="23"/>
  <c r="G40" i="19"/>
  <c r="E40" i="34"/>
  <c r="E40" i="36"/>
  <c r="E40" i="37"/>
  <c r="E40" i="35"/>
  <c r="E40" i="38"/>
  <c r="E40" i="39"/>
  <c r="E40" i="40"/>
  <c r="E40" i="41"/>
  <c r="E40" i="42"/>
  <c r="E40" i="43"/>
  <c r="E40" i="24"/>
  <c r="E40" i="23"/>
  <c r="E40" i="19"/>
  <c r="C40" i="34"/>
  <c r="C40" i="35"/>
  <c r="C40" i="36"/>
  <c r="C40" i="37"/>
  <c r="C40" i="38"/>
  <c r="C40" i="39"/>
  <c r="C40" i="40"/>
  <c r="C40" i="41"/>
  <c r="C40" i="42"/>
  <c r="C40" i="43"/>
  <c r="C40" i="24"/>
  <c r="C40" i="23"/>
  <c r="C40" i="19"/>
  <c r="F39" i="34"/>
  <c r="F39" i="36"/>
  <c r="F39" i="37"/>
  <c r="F39" i="35"/>
  <c r="F39" i="38"/>
  <c r="F39" i="39"/>
  <c r="F39" i="40"/>
  <c r="F39" i="41"/>
  <c r="F39" i="42"/>
  <c r="F39" i="43"/>
  <c r="F39" i="24"/>
  <c r="F39" i="23"/>
  <c r="F39" i="19"/>
  <c r="D39" i="35"/>
  <c r="D39" i="36"/>
  <c r="D39" i="37"/>
  <c r="D39" i="34"/>
  <c r="D39" i="38"/>
  <c r="D39" i="39"/>
  <c r="D39" i="40"/>
  <c r="D39" i="41"/>
  <c r="D39" i="42"/>
  <c r="D39" i="43"/>
  <c r="D39" i="24"/>
  <c r="D39" i="23"/>
  <c r="D39" i="19"/>
  <c r="G38" i="34"/>
  <c r="G38" i="36"/>
  <c r="G38" i="37"/>
  <c r="G38" i="35"/>
  <c r="G38" i="38"/>
  <c r="G38" i="39"/>
  <c r="G38" i="40"/>
  <c r="G38" i="41"/>
  <c r="G38" i="42"/>
  <c r="G38" i="43"/>
  <c r="G38" i="24"/>
  <c r="G38" i="23"/>
  <c r="G38" i="19"/>
  <c r="E38" i="34"/>
  <c r="E38" i="35"/>
  <c r="E38" i="36"/>
  <c r="E38" i="37"/>
  <c r="E38" i="38"/>
  <c r="E38" i="39"/>
  <c r="E38" i="40"/>
  <c r="E38" i="41"/>
  <c r="E38" i="42"/>
  <c r="E38" i="43"/>
  <c r="E38" i="24"/>
  <c r="E38" i="23"/>
  <c r="E38" i="19"/>
  <c r="C38" i="34"/>
  <c r="C38" i="36"/>
  <c r="C38" i="37"/>
  <c r="C38" i="35"/>
  <c r="C38" i="38"/>
  <c r="C38" i="39"/>
  <c r="C38" i="40"/>
  <c r="C38" i="41"/>
  <c r="C38" i="42"/>
  <c r="C38" i="43"/>
  <c r="C38" i="24"/>
  <c r="C38" i="23"/>
  <c r="C38" i="19"/>
  <c r="F37" i="35"/>
  <c r="F37" i="36"/>
  <c r="F37" i="37"/>
  <c r="F37" i="34"/>
  <c r="F37" i="38"/>
  <c r="F37" i="39"/>
  <c r="F37" i="40"/>
  <c r="F37" i="41"/>
  <c r="F37" i="42"/>
  <c r="F37" i="43"/>
  <c r="F37" i="24"/>
  <c r="F37" i="23"/>
  <c r="F37" i="19"/>
  <c r="D37" i="34"/>
  <c r="D37" i="36"/>
  <c r="D37" i="37"/>
  <c r="D37" i="35"/>
  <c r="D37" i="38"/>
  <c r="D37" i="39"/>
  <c r="D37" i="40"/>
  <c r="D37" i="41"/>
  <c r="D37" i="42"/>
  <c r="D37" i="43"/>
  <c r="D37" i="24"/>
  <c r="D37" i="23"/>
  <c r="D37" i="19"/>
  <c r="G36" i="34"/>
  <c r="G36" i="35"/>
  <c r="G36" i="36"/>
  <c r="G36" i="37"/>
  <c r="G36" i="38"/>
  <c r="G36" i="39"/>
  <c r="G36" i="40"/>
  <c r="G36" i="41"/>
  <c r="G36" i="42"/>
  <c r="G36" i="43"/>
  <c r="G36" i="24"/>
  <c r="G36" i="23"/>
  <c r="G36" i="19"/>
  <c r="E36" i="34"/>
  <c r="E36" i="36"/>
  <c r="E36" i="37"/>
  <c r="E36" i="35"/>
  <c r="E36" i="38"/>
  <c r="E36" i="39"/>
  <c r="E36" i="40"/>
  <c r="E36" i="41"/>
  <c r="E36" i="42"/>
  <c r="E36" i="43"/>
  <c r="E36" i="24"/>
  <c r="E36" i="23"/>
  <c r="E36" i="19"/>
  <c r="C36" i="35"/>
  <c r="C36" i="36"/>
  <c r="C36" i="37"/>
  <c r="C36" i="34"/>
  <c r="C36" i="38"/>
  <c r="C36" i="39"/>
  <c r="C36" i="40"/>
  <c r="C36" i="41"/>
  <c r="C36" i="42"/>
  <c r="C36" i="43"/>
  <c r="C36" i="24"/>
  <c r="C36" i="23"/>
  <c r="C36" i="19"/>
  <c r="F35" i="34"/>
  <c r="F35" i="36"/>
  <c r="F35" i="37"/>
  <c r="F35" i="35"/>
  <c r="F35" i="38"/>
  <c r="F35" i="39"/>
  <c r="F35" i="40"/>
  <c r="F35" i="41"/>
  <c r="F35" i="42"/>
  <c r="F35" i="43"/>
  <c r="F35" i="24"/>
  <c r="F35" i="23"/>
  <c r="F35" i="19"/>
  <c r="D35" i="34"/>
  <c r="D35" i="35"/>
  <c r="D35" i="36"/>
  <c r="D35" i="37"/>
  <c r="D35" i="38"/>
  <c r="D35" i="39"/>
  <c r="D35" i="40"/>
  <c r="D35" i="41"/>
  <c r="D35" i="42"/>
  <c r="D35" i="43"/>
  <c r="D35" i="24"/>
  <c r="D35" i="23"/>
  <c r="D35" i="19"/>
  <c r="G34" i="34"/>
  <c r="G34" i="36"/>
  <c r="G34" i="37"/>
  <c r="G34" i="35"/>
  <c r="G34" i="38"/>
  <c r="G34" i="39"/>
  <c r="G34" i="40"/>
  <c r="G34" i="41"/>
  <c r="G34" i="42"/>
  <c r="G34" i="43"/>
  <c r="G34" i="24"/>
  <c r="G34" i="23"/>
  <c r="G34" i="19"/>
  <c r="E34" i="35"/>
  <c r="E34" i="36"/>
  <c r="E34" i="37"/>
  <c r="E34" i="34"/>
  <c r="E34" i="38"/>
  <c r="E34" i="39"/>
  <c r="E34" i="40"/>
  <c r="E34" i="41"/>
  <c r="E34" i="42"/>
  <c r="E34" i="43"/>
  <c r="E34" i="24"/>
  <c r="E34" i="23"/>
  <c r="E34" i="19"/>
  <c r="C34" i="34"/>
  <c r="C34" i="36"/>
  <c r="C34" i="37"/>
  <c r="C34" i="35"/>
  <c r="C34" i="38"/>
  <c r="C34" i="39"/>
  <c r="C34" i="40"/>
  <c r="C34" i="41"/>
  <c r="C34" i="42"/>
  <c r="C34" i="43"/>
  <c r="C34" i="24"/>
  <c r="C34" i="23"/>
  <c r="C34" i="19"/>
  <c r="F33" i="34"/>
  <c r="F33" i="35"/>
  <c r="F33" i="36"/>
  <c r="F33" i="37"/>
  <c r="F33" i="38"/>
  <c r="F33" i="39"/>
  <c r="F33" i="40"/>
  <c r="F33" i="41"/>
  <c r="F33" i="42"/>
  <c r="F33" i="43"/>
  <c r="F33" i="24"/>
  <c r="F33" i="23"/>
  <c r="F33" i="19"/>
  <c r="D33" i="34"/>
  <c r="D33" i="36"/>
  <c r="D33" i="37"/>
  <c r="D33" i="35"/>
  <c r="D33" i="38"/>
  <c r="D33" i="39"/>
  <c r="D33" i="40"/>
  <c r="D33" i="41"/>
  <c r="D33" i="42"/>
  <c r="D33" i="43"/>
  <c r="D33" i="24"/>
  <c r="D33" i="23"/>
  <c r="D33" i="19"/>
  <c r="G32" i="35"/>
  <c r="G32" i="36"/>
  <c r="G32" i="37"/>
  <c r="G32" i="34"/>
  <c r="G32" i="38"/>
  <c r="G32" i="39"/>
  <c r="G32" i="40"/>
  <c r="G32" i="41"/>
  <c r="G32" i="42"/>
  <c r="G32" i="43"/>
  <c r="G32" i="24"/>
  <c r="G32" i="23"/>
  <c r="G32" i="19"/>
  <c r="E32" i="34"/>
  <c r="E32" i="36"/>
  <c r="E32" i="37"/>
  <c r="E32" i="35"/>
  <c r="E32" i="38"/>
  <c r="E32" i="39"/>
  <c r="E32" i="40"/>
  <c r="E32" i="41"/>
  <c r="E32" i="42"/>
  <c r="E32" i="43"/>
  <c r="E32" i="24"/>
  <c r="E32" i="23"/>
  <c r="E32" i="19"/>
  <c r="C32" i="34"/>
  <c r="C32" i="35"/>
  <c r="C32" i="36"/>
  <c r="C32" i="37"/>
  <c r="C32" i="38"/>
  <c r="C32" i="39"/>
  <c r="C32" i="40"/>
  <c r="C32" i="41"/>
  <c r="C32" i="42"/>
  <c r="C32" i="43"/>
  <c r="C32" i="24"/>
  <c r="C32" i="23"/>
  <c r="C32" i="19"/>
  <c r="F31" i="34"/>
  <c r="F31" i="36"/>
  <c r="F31" i="37"/>
  <c r="F31" i="35"/>
  <c r="F31" i="38"/>
  <c r="F31" i="39"/>
  <c r="F31" i="40"/>
  <c r="F31" i="41"/>
  <c r="F31" i="42"/>
  <c r="F31" i="43"/>
  <c r="F31" i="24"/>
  <c r="F31" i="23"/>
  <c r="F31" i="19"/>
  <c r="D31" i="35"/>
  <c r="D31" i="36"/>
  <c r="D31" i="37"/>
  <c r="D31" i="34"/>
  <c r="D31" i="38"/>
  <c r="D31" i="39"/>
  <c r="D31" i="40"/>
  <c r="D31" i="41"/>
  <c r="D31" i="42"/>
  <c r="D31" i="43"/>
  <c r="D31" i="24"/>
  <c r="D31" i="23"/>
  <c r="D31" i="19"/>
  <c r="G30" i="34"/>
  <c r="G30" i="36"/>
  <c r="G30" i="37"/>
  <c r="G30" i="35"/>
  <c r="G30" i="38"/>
  <c r="G30" i="39"/>
  <c r="G30" i="40"/>
  <c r="G30" i="41"/>
  <c r="G30" i="42"/>
  <c r="G30" i="43"/>
  <c r="G30" i="24"/>
  <c r="G30" i="23"/>
  <c r="G30" i="19"/>
  <c r="E30" i="34"/>
  <c r="E30" i="35"/>
  <c r="E30" i="36"/>
  <c r="E30" i="37"/>
  <c r="E30" i="38"/>
  <c r="E30" i="39"/>
  <c r="E30" i="40"/>
  <c r="E30" i="41"/>
  <c r="E30" i="42"/>
  <c r="E30" i="43"/>
  <c r="E30" i="24"/>
  <c r="E30" i="23"/>
  <c r="E30" i="19"/>
  <c r="C30" i="34"/>
  <c r="C30" i="36"/>
  <c r="C30" i="37"/>
  <c r="C30" i="35"/>
  <c r="C30" i="38"/>
  <c r="C30" i="39"/>
  <c r="C30" i="40"/>
  <c r="C30" i="41"/>
  <c r="C30" i="42"/>
  <c r="C30" i="43"/>
  <c r="C30" i="24"/>
  <c r="C30" i="23"/>
  <c r="C30" i="19"/>
  <c r="F29" i="35"/>
  <c r="F29" i="36"/>
  <c r="F29" i="37"/>
  <c r="F29" i="34"/>
  <c r="F29" i="38"/>
  <c r="F29" i="39"/>
  <c r="F29" i="40"/>
  <c r="F29" i="41"/>
  <c r="F29" i="42"/>
  <c r="F29" i="43"/>
  <c r="F29" i="24"/>
  <c r="F29" i="23"/>
  <c r="F29" i="19"/>
  <c r="D29" i="34"/>
  <c r="D29" i="36"/>
  <c r="D29" i="37"/>
  <c r="D29" i="35"/>
  <c r="D29" i="38"/>
  <c r="D29" i="39"/>
  <c r="D29" i="40"/>
  <c r="D29" i="41"/>
  <c r="D29" i="42"/>
  <c r="D29" i="43"/>
  <c r="D29" i="24"/>
  <c r="D29" i="23"/>
  <c r="D29" i="19"/>
  <c r="G28" i="34"/>
  <c r="G28" i="35"/>
  <c r="G28" i="36"/>
  <c r="G28" i="37"/>
  <c r="G28" i="38"/>
  <c r="G28" i="39"/>
  <c r="G28" i="40"/>
  <c r="G28" i="41"/>
  <c r="G28" i="42"/>
  <c r="G28" i="43"/>
  <c r="G28" i="24"/>
  <c r="G28" i="23"/>
  <c r="G28" i="19"/>
  <c r="E28" i="34"/>
  <c r="E28" i="36"/>
  <c r="E28" i="37"/>
  <c r="E28" i="35"/>
  <c r="E28" i="38"/>
  <c r="E28" i="39"/>
  <c r="E28" i="40"/>
  <c r="E28" i="41"/>
  <c r="E28" i="42"/>
  <c r="E28" i="43"/>
  <c r="E28" i="24"/>
  <c r="E28" i="23"/>
  <c r="E28" i="19"/>
  <c r="C28" i="35"/>
  <c r="C28" i="36"/>
  <c r="C28" i="37"/>
  <c r="C28" i="34"/>
  <c r="C28" i="38"/>
  <c r="C28" i="39"/>
  <c r="C28" i="40"/>
  <c r="C28" i="41"/>
  <c r="C28" i="42"/>
  <c r="C28" i="43"/>
  <c r="C28" i="24"/>
  <c r="C28" i="23"/>
  <c r="C28" i="19"/>
  <c r="F27" i="34"/>
  <c r="F27" i="36"/>
  <c r="F27" i="37"/>
  <c r="F27" i="35"/>
  <c r="F27" i="38"/>
  <c r="F27" i="39"/>
  <c r="F27" i="40"/>
  <c r="F27" i="41"/>
  <c r="F27" i="42"/>
  <c r="F27" i="43"/>
  <c r="F27" i="24"/>
  <c r="F27" i="23"/>
  <c r="F27" i="19"/>
  <c r="D27" i="34"/>
  <c r="D27" i="35"/>
  <c r="D27" i="36"/>
  <c r="D27" i="37"/>
  <c r="D27" i="38"/>
  <c r="D27" i="39"/>
  <c r="D27" i="40"/>
  <c r="D27" i="41"/>
  <c r="D27" i="42"/>
  <c r="D27" i="43"/>
  <c r="D27" i="24"/>
  <c r="D27" i="23"/>
  <c r="D27" i="19"/>
  <c r="G26" i="34"/>
  <c r="G26" i="36"/>
  <c r="G26" i="37"/>
  <c r="G26" i="35"/>
  <c r="G26" i="38"/>
  <c r="G26" i="39"/>
  <c r="G26" i="40"/>
  <c r="G26" i="41"/>
  <c r="G26" i="42"/>
  <c r="G26" i="43"/>
  <c r="G26" i="24"/>
  <c r="G26" i="23"/>
  <c r="G26" i="19"/>
  <c r="E26" i="35"/>
  <c r="E26" i="36"/>
  <c r="E26" i="37"/>
  <c r="E26" i="34"/>
  <c r="E26" i="38"/>
  <c r="E26" i="39"/>
  <c r="E26" i="40"/>
  <c r="E26" i="41"/>
  <c r="E26" i="42"/>
  <c r="E26" i="43"/>
  <c r="E26" i="24"/>
  <c r="E26" i="23"/>
  <c r="E26" i="19"/>
  <c r="C26" i="34"/>
  <c r="C26" i="36"/>
  <c r="C26" i="37"/>
  <c r="C26" i="35"/>
  <c r="C26" i="38"/>
  <c r="C26" i="39"/>
  <c r="C26" i="40"/>
  <c r="C26" i="41"/>
  <c r="C26" i="42"/>
  <c r="C26" i="43"/>
  <c r="C26" i="24"/>
  <c r="C26" i="23"/>
  <c r="C26" i="19"/>
  <c r="F25" i="34"/>
  <c r="F25" i="35"/>
  <c r="F25" i="36"/>
  <c r="F25" i="37"/>
  <c r="F25" i="38"/>
  <c r="F25" i="39"/>
  <c r="F25" i="40"/>
  <c r="F25" i="41"/>
  <c r="F25" i="42"/>
  <c r="F25" i="43"/>
  <c r="F25" i="24"/>
  <c r="F25" i="23"/>
  <c r="F25" i="19"/>
  <c r="D25" i="34"/>
  <c r="D25" i="36"/>
  <c r="D25" i="37"/>
  <c r="D25" i="35"/>
  <c r="D25" i="38"/>
  <c r="D25" i="39"/>
  <c r="D25" i="40"/>
  <c r="D25" i="41"/>
  <c r="D25" i="42"/>
  <c r="D25" i="43"/>
  <c r="D25" i="24"/>
  <c r="D25" i="23"/>
  <c r="D25" i="19"/>
  <c r="G24" i="35"/>
  <c r="G24" i="36"/>
  <c r="G24" i="37"/>
  <c r="G24" i="34"/>
  <c r="G24" i="38"/>
  <c r="G24" i="39"/>
  <c r="G24" i="40"/>
  <c r="G24" i="41"/>
  <c r="G24" i="42"/>
  <c r="G24" i="43"/>
  <c r="G24" i="24"/>
  <c r="G24" i="23"/>
  <c r="G24" i="19"/>
  <c r="E24" i="34"/>
  <c r="E24" i="36"/>
  <c r="E24" i="37"/>
  <c r="E24" i="35"/>
  <c r="E24" i="38"/>
  <c r="E24" i="39"/>
  <c r="E24" i="40"/>
  <c r="E24" i="41"/>
  <c r="E24" i="42"/>
  <c r="E24" i="43"/>
  <c r="E24" i="24"/>
  <c r="E24" i="23"/>
  <c r="E24" i="19"/>
  <c r="C24" i="34"/>
  <c r="C24" i="35"/>
  <c r="C24" i="36"/>
  <c r="C24" i="37"/>
  <c r="C24" i="38"/>
  <c r="C24" i="39"/>
  <c r="C24" i="40"/>
  <c r="C24" i="41"/>
  <c r="C24" i="42"/>
  <c r="C24" i="43"/>
  <c r="C24" i="24"/>
  <c r="C24" i="23"/>
  <c r="C24" i="19"/>
  <c r="F23" i="34"/>
  <c r="F23" i="36"/>
  <c r="F23" i="37"/>
  <c r="F23" i="35"/>
  <c r="F23" i="38"/>
  <c r="F23" i="39"/>
  <c r="F23" i="40"/>
  <c r="F23" i="41"/>
  <c r="F23" i="42"/>
  <c r="F23" i="43"/>
  <c r="F23" i="24"/>
  <c r="F23" i="23"/>
  <c r="F23" i="19"/>
  <c r="D23" i="35"/>
  <c r="D23" i="36"/>
  <c r="D23" i="37"/>
  <c r="D23" i="34"/>
  <c r="D23" i="38"/>
  <c r="D23" i="39"/>
  <c r="D23" i="40"/>
  <c r="D23" i="41"/>
  <c r="D23" i="42"/>
  <c r="D23" i="43"/>
  <c r="D23" i="24"/>
  <c r="D23" i="23"/>
  <c r="D23" i="19"/>
  <c r="G22" i="34"/>
  <c r="G22" i="36"/>
  <c r="G22" i="37"/>
  <c r="G22" i="35"/>
  <c r="G22" i="38"/>
  <c r="G22" i="39"/>
  <c r="G22" i="40"/>
  <c r="G22" i="41"/>
  <c r="G22" i="42"/>
  <c r="G22" i="43"/>
  <c r="G22" i="24"/>
  <c r="G22" i="23"/>
  <c r="G22" i="19"/>
  <c r="E22" i="34"/>
  <c r="E22" i="35"/>
  <c r="E22" i="36"/>
  <c r="E22" i="37"/>
  <c r="E22" i="38"/>
  <c r="E22" i="39"/>
  <c r="E22" i="40"/>
  <c r="E22" i="41"/>
  <c r="E22" i="42"/>
  <c r="E22" i="43"/>
  <c r="E22" i="24"/>
  <c r="E22" i="23"/>
  <c r="E22" i="19"/>
  <c r="C22" i="34"/>
  <c r="C22" i="36"/>
  <c r="C22" i="37"/>
  <c r="C22" i="35"/>
  <c r="C22" i="38"/>
  <c r="C22" i="39"/>
  <c r="C22" i="40"/>
  <c r="C22" i="41"/>
  <c r="C22" i="42"/>
  <c r="C22" i="43"/>
  <c r="C22" i="24"/>
  <c r="C22" i="23"/>
  <c r="C22" i="19"/>
  <c r="F21" i="35"/>
  <c r="F21" i="36"/>
  <c r="F21" i="37"/>
  <c r="F21" i="34"/>
  <c r="F21" i="38"/>
  <c r="F21" i="39"/>
  <c r="F21" i="40"/>
  <c r="F21" i="41"/>
  <c r="F21" i="42"/>
  <c r="F21" i="43"/>
  <c r="F21" i="24"/>
  <c r="F21" i="23"/>
  <c r="F21" i="19"/>
  <c r="D21" i="34"/>
  <c r="D21" i="36"/>
  <c r="D21" i="37"/>
  <c r="D21" i="35"/>
  <c r="D21" i="38"/>
  <c r="D21" i="39"/>
  <c r="D21" i="40"/>
  <c r="D21" i="41"/>
  <c r="D21" i="42"/>
  <c r="D21" i="43"/>
  <c r="D21" i="24"/>
  <c r="D21" i="23"/>
  <c r="D21" i="19"/>
  <c r="G20" i="34"/>
  <c r="G20" i="35"/>
  <c r="G20" i="36"/>
  <c r="G20" i="37"/>
  <c r="G20" i="38"/>
  <c r="G20" i="39"/>
  <c r="G20" i="40"/>
  <c r="G20" i="41"/>
  <c r="G20" i="42"/>
  <c r="G20" i="43"/>
  <c r="G20" i="24"/>
  <c r="G20" i="23"/>
  <c r="G20" i="19"/>
  <c r="E20" i="34"/>
  <c r="E20" i="36"/>
  <c r="E20" i="37"/>
  <c r="E20" i="35"/>
  <c r="E20" i="38"/>
  <c r="E20" i="39"/>
  <c r="E20" i="40"/>
  <c r="E20" i="41"/>
  <c r="E20" i="42"/>
  <c r="E20" i="43"/>
  <c r="E20" i="24"/>
  <c r="E20" i="23"/>
  <c r="E20" i="19"/>
  <c r="C20" i="35"/>
  <c r="C20" i="36"/>
  <c r="C20" i="37"/>
  <c r="C20" i="34"/>
  <c r="C20" i="38"/>
  <c r="C20" i="39"/>
  <c r="C20" i="40"/>
  <c r="C20" i="41"/>
  <c r="C20" i="42"/>
  <c r="C20" i="43"/>
  <c r="C20" i="24"/>
  <c r="C20" i="23"/>
  <c r="C20" i="19"/>
  <c r="I86" i="1"/>
  <c r="C85"/>
  <c r="I84"/>
  <c r="C83"/>
  <c r="I82"/>
  <c r="C81"/>
  <c r="I80"/>
  <c r="C79"/>
  <c r="I78"/>
  <c r="C77"/>
  <c r="C75"/>
  <c r="I74"/>
  <c r="C73"/>
  <c r="C71"/>
  <c r="C69"/>
  <c r="C67"/>
  <c r="I66"/>
  <c r="C65"/>
  <c r="I64"/>
  <c r="C63"/>
  <c r="C61"/>
  <c r="C59"/>
  <c r="I58"/>
  <c r="C57"/>
  <c r="I56"/>
  <c r="C55"/>
  <c r="I54"/>
  <c r="C53"/>
  <c r="I52"/>
  <c r="C51"/>
  <c r="C49"/>
  <c r="C47"/>
  <c r="I46"/>
  <c r="C45"/>
  <c r="C43"/>
  <c r="C41"/>
  <c r="C39"/>
  <c r="C37"/>
  <c r="C35"/>
  <c r="C33"/>
  <c r="C31"/>
  <c r="C29"/>
  <c r="C27"/>
  <c r="C25"/>
  <c r="C23"/>
  <c r="C21"/>
  <c r="C19"/>
  <c r="G19"/>
  <c r="E19"/>
  <c r="C19" i="11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10"/>
  <c r="E19"/>
  <c r="G19"/>
  <c r="F20"/>
  <c r="C21"/>
  <c r="G21"/>
  <c r="F22"/>
  <c r="C23"/>
  <c r="G23"/>
  <c r="F24"/>
  <c r="C25"/>
  <c r="G25"/>
  <c r="F26"/>
  <c r="C27"/>
  <c r="G27"/>
  <c r="F28"/>
  <c r="C29"/>
  <c r="G29"/>
  <c r="F30"/>
  <c r="C31"/>
  <c r="G31"/>
  <c r="F32"/>
  <c r="C33"/>
  <c r="G33"/>
  <c r="F34"/>
  <c r="C35"/>
  <c r="G35"/>
  <c r="F36"/>
  <c r="C37"/>
  <c r="G37"/>
  <c r="F38"/>
  <c r="C39"/>
  <c r="G39"/>
  <c r="F40"/>
  <c r="C41"/>
  <c r="G41"/>
  <c r="F42"/>
  <c r="C43"/>
  <c r="G43"/>
  <c r="F44"/>
  <c r="C45"/>
  <c r="G45"/>
  <c r="F46"/>
  <c r="C47"/>
  <c r="G47"/>
  <c r="F48"/>
  <c r="C49"/>
  <c r="G49"/>
  <c r="F50"/>
  <c r="C51"/>
  <c r="G51"/>
  <c r="F52"/>
  <c r="C53"/>
  <c r="G53"/>
  <c r="F54"/>
  <c r="C55"/>
  <c r="G55"/>
  <c r="F56"/>
  <c r="C57"/>
  <c r="G57"/>
  <c r="F58"/>
  <c r="C59"/>
  <c r="G59"/>
  <c r="F60"/>
  <c r="C61"/>
  <c r="G61"/>
  <c r="F62"/>
  <c r="C63"/>
  <c r="G63"/>
  <c r="F64"/>
  <c r="C65"/>
  <c r="G65"/>
  <c r="F66"/>
  <c r="C67"/>
  <c r="G67"/>
  <c r="F68"/>
  <c r="C69"/>
  <c r="G69"/>
  <c r="F70"/>
  <c r="C71"/>
  <c r="G71"/>
  <c r="F72"/>
  <c r="C73"/>
  <c r="G73"/>
  <c r="F74"/>
  <c r="C75"/>
  <c r="G75"/>
  <c r="F76"/>
  <c r="C77"/>
  <c r="G77"/>
  <c r="F78"/>
  <c r="C79"/>
  <c r="G79"/>
  <c r="F80"/>
  <c r="C81"/>
  <c r="G81"/>
  <c r="F82"/>
  <c r="C83"/>
  <c r="G83"/>
  <c r="F84"/>
  <c r="C85"/>
  <c r="G85"/>
  <c r="F86"/>
  <c r="C87"/>
  <c r="G87"/>
  <c r="C19" i="9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7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6"/>
  <c r="E19"/>
  <c r="G19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5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1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2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1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0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G47"/>
  <c r="F48"/>
  <c r="E49"/>
  <c r="C169" i="6"/>
  <c r="C170"/>
  <c r="C171"/>
  <c r="I119" i="20" l="1"/>
  <c r="K119" s="1"/>
  <c r="F11" i="34"/>
  <c r="F11" i="35"/>
  <c r="F11" i="36"/>
  <c r="F11" i="37"/>
  <c r="F11" i="38"/>
  <c r="F11" i="39"/>
  <c r="F11" i="40"/>
  <c r="F11" i="41"/>
  <c r="F11" i="42"/>
  <c r="F11" i="43"/>
  <c r="F11" i="24"/>
  <c r="F11" i="23"/>
  <c r="F11" i="19"/>
  <c r="F11" i="5"/>
  <c r="F11" i="7"/>
  <c r="F11" i="8"/>
  <c r="F11" i="9"/>
  <c r="F11" i="10"/>
  <c r="F11" i="11"/>
  <c r="I89" i="10" l="1"/>
  <c r="I91"/>
  <c r="I93"/>
  <c r="I95"/>
  <c r="I97"/>
  <c r="I98"/>
  <c r="I90"/>
  <c r="I94"/>
  <c r="I92"/>
  <c r="I96"/>
  <c r="I87" i="11"/>
  <c r="I89"/>
  <c r="I91"/>
  <c r="I93"/>
  <c r="I86"/>
  <c r="I88"/>
  <c r="I90"/>
  <c r="I92"/>
  <c r="I94"/>
  <c r="I21" i="23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2"/>
  <c r="I83"/>
  <c r="I84"/>
  <c r="I85"/>
  <c r="I86"/>
  <c r="I87"/>
  <c r="I88"/>
  <c r="I89"/>
  <c r="I90"/>
  <c r="I91"/>
  <c r="I93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92"/>
  <c r="I94"/>
  <c r="I96"/>
  <c r="I98"/>
  <c r="I95"/>
  <c r="I97"/>
  <c r="Q20" i="48" l="1"/>
  <c r="Q47" s="1"/>
  <c r="R20"/>
  <c r="R47" s="1"/>
  <c r="P20"/>
  <c r="P47" s="1"/>
  <c r="J51"/>
  <c r="Q15" s="1"/>
  <c r="Q42" s="1"/>
  <c r="J45"/>
  <c r="R14" s="1"/>
  <c r="R41" s="1"/>
  <c r="J44"/>
  <c r="Q13" s="1"/>
  <c r="Q40" s="1"/>
  <c r="J43"/>
  <c r="Q10" s="1"/>
  <c r="Q12" s="1"/>
  <c r="L31"/>
  <c r="J41"/>
  <c r="P9" s="1"/>
  <c r="Q9" s="1"/>
  <c r="R9" s="1"/>
  <c r="J29"/>
  <c r="L29" s="1"/>
  <c r="K30"/>
  <c r="L30" s="1"/>
  <c r="J9"/>
  <c r="J8"/>
  <c r="Q37" l="1"/>
  <c r="Q39" s="1"/>
  <c r="P36"/>
  <c r="Q36" s="1"/>
  <c r="P13"/>
  <c r="P40" s="1"/>
  <c r="P14"/>
  <c r="P41" s="1"/>
  <c r="R15"/>
  <c r="R42" s="1"/>
  <c r="R13"/>
  <c r="R40" s="1"/>
  <c r="Q14"/>
  <c r="Q41" s="1"/>
  <c r="P15"/>
  <c r="P42" s="1"/>
  <c r="J47"/>
  <c r="P10"/>
  <c r="R10"/>
  <c r="J46"/>
  <c r="J21"/>
  <c r="L14"/>
  <c r="L15"/>
  <c r="L16"/>
  <c r="L17"/>
  <c r="L13"/>
  <c r="F10"/>
  <c r="F9"/>
  <c r="H4" i="44"/>
  <c r="R12" i="48" l="1"/>
  <c r="R17" s="1"/>
  <c r="R37"/>
  <c r="R39" s="1"/>
  <c r="P12"/>
  <c r="P37"/>
  <c r="P39" s="1"/>
  <c r="P44" s="1"/>
  <c r="R36"/>
  <c r="Q44"/>
  <c r="P17"/>
  <c r="Q17"/>
  <c r="L19"/>
  <c r="J22" s="1"/>
  <c r="J23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28" i="1"/>
  <c r="H140" i="39" l="1"/>
  <c r="R44" i="48"/>
  <c r="J24"/>
  <c r="J38" s="1"/>
  <c r="J25"/>
  <c r="J39" s="1"/>
  <c r="H154" i="35"/>
  <c r="H134" i="42"/>
  <c r="H157" i="43"/>
  <c r="H148" i="39"/>
  <c r="H148" i="35"/>
  <c r="H171" i="36"/>
  <c r="H163"/>
  <c r="H148"/>
  <c r="H134"/>
  <c r="H152" i="40"/>
  <c r="H147" i="24"/>
  <c r="H170" i="36"/>
  <c r="H158"/>
  <c r="H144"/>
  <c r="H132"/>
  <c r="H140" i="40"/>
  <c r="H131" i="24"/>
  <c r="H152" i="34"/>
  <c r="H166" i="36"/>
  <c r="H156"/>
  <c r="H142"/>
  <c r="H168" i="38"/>
  <c r="H164" i="40"/>
  <c r="H136"/>
  <c r="H158" i="24"/>
  <c r="H131" i="34"/>
  <c r="H132" i="35"/>
  <c r="H164" i="36"/>
  <c r="H152"/>
  <c r="H136"/>
  <c r="H136" i="38"/>
  <c r="H156" i="40"/>
  <c r="H132"/>
  <c r="H153" i="24"/>
  <c r="H168" i="34"/>
  <c r="H147"/>
  <c r="H160" i="38"/>
  <c r="H128"/>
  <c r="H151" i="19"/>
  <c r="H163" i="34"/>
  <c r="H142"/>
  <c r="H164" i="35"/>
  <c r="H143"/>
  <c r="H152" i="38"/>
  <c r="H164" i="39"/>
  <c r="H128"/>
  <c r="H163" i="20"/>
  <c r="H158" i="34"/>
  <c r="H136"/>
  <c r="H159" i="35"/>
  <c r="H168" i="36"/>
  <c r="H160"/>
  <c r="H150"/>
  <c r="H140"/>
  <c r="H144" i="38"/>
  <c r="H168" i="40"/>
  <c r="H169" i="24"/>
  <c r="H131" i="37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9" i="7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2"/>
  <c r="H140"/>
  <c r="H148"/>
  <c r="H156"/>
  <c r="H164"/>
  <c r="H134"/>
  <c r="H142"/>
  <c r="H150"/>
  <c r="H158"/>
  <c r="H166"/>
  <c r="H130"/>
  <c r="H138"/>
  <c r="H146"/>
  <c r="H154"/>
  <c r="H162"/>
  <c r="H170"/>
  <c r="H128"/>
  <c r="H160"/>
  <c r="H136"/>
  <c r="H168"/>
  <c r="H152"/>
  <c r="H164" i="1"/>
  <c r="H152"/>
  <c r="H144"/>
  <c r="H130"/>
  <c r="H156" i="37"/>
  <c r="H140"/>
  <c r="H168" i="41"/>
  <c r="H159" i="23"/>
  <c r="H138"/>
  <c r="H128" i="42"/>
  <c r="H132"/>
  <c r="H136"/>
  <c r="H140"/>
  <c r="H144"/>
  <c r="H148"/>
  <c r="H152"/>
  <c r="H156"/>
  <c r="H160"/>
  <c r="H164"/>
  <c r="H168"/>
  <c r="H131"/>
  <c r="H137"/>
  <c r="H142"/>
  <c r="H147"/>
  <c r="H153"/>
  <c r="H158"/>
  <c r="H163"/>
  <c r="H169"/>
  <c r="H133"/>
  <c r="H138"/>
  <c r="H143"/>
  <c r="H149"/>
  <c r="H154"/>
  <c r="H159"/>
  <c r="H165"/>
  <c r="H170"/>
  <c r="H130"/>
  <c r="H135"/>
  <c r="H141"/>
  <c r="H146"/>
  <c r="H151"/>
  <c r="H157"/>
  <c r="H162"/>
  <c r="H167"/>
  <c r="H131" i="18"/>
  <c r="H135"/>
  <c r="H139"/>
  <c r="H143"/>
  <c r="H147"/>
  <c r="H151"/>
  <c r="H155"/>
  <c r="H159"/>
  <c r="H129"/>
  <c r="H134"/>
  <c r="H140"/>
  <c r="H145"/>
  <c r="H150"/>
  <c r="H156"/>
  <c r="H161"/>
  <c r="H165"/>
  <c r="H169"/>
  <c r="H130"/>
  <c r="H136"/>
  <c r="H141"/>
  <c r="H146"/>
  <c r="H152"/>
  <c r="H157"/>
  <c r="H162"/>
  <c r="H166"/>
  <c r="H170"/>
  <c r="H128"/>
  <c r="H133"/>
  <c r="H138"/>
  <c r="H144"/>
  <c r="H149"/>
  <c r="H154"/>
  <c r="H160"/>
  <c r="H164"/>
  <c r="H168"/>
  <c r="H142"/>
  <c r="H163"/>
  <c r="H148"/>
  <c r="H167"/>
  <c r="H137"/>
  <c r="H158"/>
  <c r="H171" i="1"/>
  <c r="H163"/>
  <c r="H155"/>
  <c r="H143"/>
  <c r="H129" i="35"/>
  <c r="H133"/>
  <c r="H137"/>
  <c r="H141"/>
  <c r="H145"/>
  <c r="H149"/>
  <c r="H153"/>
  <c r="H157"/>
  <c r="H161"/>
  <c r="H165"/>
  <c r="H169"/>
  <c r="H130" i="39"/>
  <c r="H134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43"/>
  <c r="H132"/>
  <c r="H136"/>
  <c r="H140"/>
  <c r="H144"/>
  <c r="H148"/>
  <c r="H152"/>
  <c r="H156"/>
  <c r="H160"/>
  <c r="H164"/>
  <c r="H168"/>
  <c r="H133"/>
  <c r="H138"/>
  <c r="H143"/>
  <c r="H149"/>
  <c r="H154"/>
  <c r="H159"/>
  <c r="H165"/>
  <c r="H170"/>
  <c r="H129"/>
  <c r="H134"/>
  <c r="H139"/>
  <c r="H145"/>
  <c r="H150"/>
  <c r="H155"/>
  <c r="H161"/>
  <c r="H166"/>
  <c r="H171"/>
  <c r="H131"/>
  <c r="H137"/>
  <c r="H142"/>
  <c r="H147"/>
  <c r="H153"/>
  <c r="H158"/>
  <c r="H163"/>
  <c r="H169"/>
  <c r="H130" i="2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43"/>
  <c r="H151"/>
  <c r="H159"/>
  <c r="H167"/>
  <c r="H129"/>
  <c r="H137"/>
  <c r="H145"/>
  <c r="H153"/>
  <c r="H161"/>
  <c r="H169"/>
  <c r="H133"/>
  <c r="H141"/>
  <c r="H149"/>
  <c r="H157"/>
  <c r="H165"/>
  <c r="H128" i="9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8"/>
  <c r="H154"/>
  <c r="H170"/>
  <c r="H142"/>
  <c r="H158"/>
  <c r="H134"/>
  <c r="H150"/>
  <c r="H166"/>
  <c r="H130"/>
  <c r="H162"/>
  <c r="H170" i="1"/>
  <c r="H166"/>
  <c r="H158"/>
  <c r="H154"/>
  <c r="H150"/>
  <c r="H146"/>
  <c r="H142"/>
  <c r="H138"/>
  <c r="H171" i="34"/>
  <c r="H166"/>
  <c r="H160"/>
  <c r="H155"/>
  <c r="H150"/>
  <c r="H139"/>
  <c r="H134"/>
  <c r="H128"/>
  <c r="H162" i="35"/>
  <c r="H156"/>
  <c r="H151"/>
  <c r="H146"/>
  <c r="H140"/>
  <c r="H130"/>
  <c r="H168" i="37"/>
  <c r="H160"/>
  <c r="H152"/>
  <c r="H144"/>
  <c r="H136"/>
  <c r="H164" i="38"/>
  <c r="H156"/>
  <c r="H148"/>
  <c r="H140"/>
  <c r="H132"/>
  <c r="H160" i="39"/>
  <c r="H152"/>
  <c r="H144"/>
  <c r="H136"/>
  <c r="H160" i="41"/>
  <c r="H166" i="42"/>
  <c r="H131" i="36"/>
  <c r="H135"/>
  <c r="H139"/>
  <c r="H143"/>
  <c r="H147"/>
  <c r="H151"/>
  <c r="H155"/>
  <c r="H159"/>
  <c r="H129"/>
  <c r="H133"/>
  <c r="H137"/>
  <c r="H141"/>
  <c r="H145"/>
  <c r="H149"/>
  <c r="H153"/>
  <c r="H157"/>
  <c r="H161"/>
  <c r="H165"/>
  <c r="H169"/>
  <c r="H130" i="40"/>
  <c r="H134"/>
  <c r="H138"/>
  <c r="H142"/>
  <c r="H146"/>
  <c r="H150"/>
  <c r="H154"/>
  <c r="H158"/>
  <c r="H162"/>
  <c r="H166"/>
  <c r="H170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24"/>
  <c r="H132"/>
  <c r="H136"/>
  <c r="H140"/>
  <c r="H144"/>
  <c r="H148"/>
  <c r="H152"/>
  <c r="H156"/>
  <c r="H160"/>
  <c r="H164"/>
  <c r="H168"/>
  <c r="H129"/>
  <c r="H134"/>
  <c r="H139"/>
  <c r="H145"/>
  <c r="H150"/>
  <c r="H155"/>
  <c r="H161"/>
  <c r="H166"/>
  <c r="H171"/>
  <c r="H130"/>
  <c r="H135"/>
  <c r="H141"/>
  <c r="H146"/>
  <c r="H151"/>
  <c r="H157"/>
  <c r="H162"/>
  <c r="H167"/>
  <c r="H133"/>
  <c r="H138"/>
  <c r="H143"/>
  <c r="H149"/>
  <c r="H154"/>
  <c r="H159"/>
  <c r="H165"/>
  <c r="H170"/>
  <c r="H130" i="21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6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28"/>
  <c r="H136"/>
  <c r="H144"/>
  <c r="H152"/>
  <c r="H160"/>
  <c r="H168"/>
  <c r="H130"/>
  <c r="H138"/>
  <c r="H146"/>
  <c r="H154"/>
  <c r="H162"/>
  <c r="H170"/>
  <c r="H134"/>
  <c r="H142"/>
  <c r="H150"/>
  <c r="H158"/>
  <c r="H166"/>
  <c r="H148"/>
  <c r="H156"/>
  <c r="H140"/>
  <c r="H128" i="10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4"/>
  <c r="H150"/>
  <c r="H166"/>
  <c r="H138"/>
  <c r="H154"/>
  <c r="H170"/>
  <c r="H130"/>
  <c r="H146"/>
  <c r="H162"/>
  <c r="H158"/>
  <c r="H142"/>
  <c r="H169" i="1"/>
  <c r="H165"/>
  <c r="H161"/>
  <c r="H157"/>
  <c r="H153"/>
  <c r="H149"/>
  <c r="H145"/>
  <c r="H141"/>
  <c r="H136"/>
  <c r="H131"/>
  <c r="H170" i="34"/>
  <c r="H164"/>
  <c r="H159"/>
  <c r="H154"/>
  <c r="H148"/>
  <c r="H143"/>
  <c r="H138"/>
  <c r="H132"/>
  <c r="H171" i="35"/>
  <c r="H166"/>
  <c r="H160"/>
  <c r="H155"/>
  <c r="H150"/>
  <c r="H144"/>
  <c r="H139"/>
  <c r="H134"/>
  <c r="H128"/>
  <c r="H167" i="36"/>
  <c r="H162"/>
  <c r="H154"/>
  <c r="H146"/>
  <c r="H138"/>
  <c r="H130"/>
  <c r="H166" i="37"/>
  <c r="H158"/>
  <c r="H150"/>
  <c r="H142"/>
  <c r="H134"/>
  <c r="H170" i="38"/>
  <c r="H162"/>
  <c r="H154"/>
  <c r="H146"/>
  <c r="H138"/>
  <c r="H130"/>
  <c r="H166" i="39"/>
  <c r="H158"/>
  <c r="H150"/>
  <c r="H142"/>
  <c r="H132"/>
  <c r="H160" i="40"/>
  <c r="H144"/>
  <c r="H128"/>
  <c r="H156" i="41"/>
  <c r="H161" i="42"/>
  <c r="H139"/>
  <c r="H162" i="43"/>
  <c r="H141"/>
  <c r="H163" i="24"/>
  <c r="H142"/>
  <c r="H165" i="23"/>
  <c r="H143"/>
  <c r="H159" i="19"/>
  <c r="H171" i="20"/>
  <c r="H139"/>
  <c r="H151" i="21"/>
  <c r="H132" i="18"/>
  <c r="H144" i="7"/>
  <c r="H128" i="41"/>
  <c r="H132"/>
  <c r="H136"/>
  <c r="H140"/>
  <c r="H144"/>
  <c r="H130"/>
  <c r="H135"/>
  <c r="H141"/>
  <c r="H146"/>
  <c r="H150"/>
  <c r="H154"/>
  <c r="H158"/>
  <c r="H162"/>
  <c r="H166"/>
  <c r="H170"/>
  <c r="H131"/>
  <c r="H137"/>
  <c r="H142"/>
  <c r="H147"/>
  <c r="H151"/>
  <c r="H155"/>
  <c r="H159"/>
  <c r="H163"/>
  <c r="H167"/>
  <c r="H171"/>
  <c r="H129"/>
  <c r="H134"/>
  <c r="H139"/>
  <c r="H145"/>
  <c r="H149"/>
  <c r="H153"/>
  <c r="H157"/>
  <c r="H161"/>
  <c r="H165"/>
  <c r="H169"/>
  <c r="H129" i="22"/>
  <c r="H133"/>
  <c r="H137"/>
  <c r="H141"/>
  <c r="H145"/>
  <c r="H149"/>
  <c r="H153"/>
  <c r="H157"/>
  <c r="H161"/>
  <c r="H165"/>
  <c r="H13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51"/>
  <c r="H167"/>
  <c r="H139"/>
  <c r="H155"/>
  <c r="H169"/>
  <c r="H131"/>
  <c r="H147"/>
  <c r="H163"/>
  <c r="H168" i="1"/>
  <c r="H156"/>
  <c r="H140"/>
  <c r="H148" i="37"/>
  <c r="H152" i="41"/>
  <c r="H143" i="22"/>
  <c r="H128" i="8"/>
  <c r="H132"/>
  <c r="H136"/>
  <c r="H140"/>
  <c r="H144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42"/>
  <c r="H152"/>
  <c r="H160"/>
  <c r="H168"/>
  <c r="H130"/>
  <c r="H146"/>
  <c r="H154"/>
  <c r="H162"/>
  <c r="H170"/>
  <c r="H138"/>
  <c r="H150"/>
  <c r="H158"/>
  <c r="H166"/>
  <c r="H134"/>
  <c r="H148"/>
  <c r="H164"/>
  <c r="H159" i="1"/>
  <c r="H151"/>
  <c r="H147"/>
  <c r="H139"/>
  <c r="H134"/>
  <c r="H167" i="34"/>
  <c r="H162"/>
  <c r="H156"/>
  <c r="H151"/>
  <c r="H146"/>
  <c r="H140"/>
  <c r="H135"/>
  <c r="H168" i="35"/>
  <c r="H163"/>
  <c r="H158"/>
  <c r="H152"/>
  <c r="H147"/>
  <c r="H142"/>
  <c r="H136"/>
  <c r="H131"/>
  <c r="H170" i="37"/>
  <c r="H162"/>
  <c r="H154"/>
  <c r="H146"/>
  <c r="H138"/>
  <c r="H130"/>
  <c r="H166" i="38"/>
  <c r="H158"/>
  <c r="H150"/>
  <c r="H142"/>
  <c r="H170" i="39"/>
  <c r="H162"/>
  <c r="H154"/>
  <c r="H146"/>
  <c r="H138"/>
  <c r="H164" i="41"/>
  <c r="H148"/>
  <c r="H171" i="42"/>
  <c r="H150"/>
  <c r="H129"/>
  <c r="H151" i="43"/>
  <c r="H130"/>
  <c r="H154" i="23"/>
  <c r="H155" i="20"/>
  <c r="H167" i="21"/>
  <c r="H135"/>
  <c r="H171" i="18"/>
  <c r="H164" i="6"/>
  <c r="H146" i="9"/>
  <c r="H129" i="1"/>
  <c r="H133"/>
  <c r="H137"/>
  <c r="H130" i="23"/>
  <c r="H134"/>
  <c r="H128"/>
  <c r="H132"/>
  <c r="H136"/>
  <c r="H140"/>
  <c r="H144"/>
  <c r="H148"/>
  <c r="H152"/>
  <c r="H156"/>
  <c r="H160"/>
  <c r="H164"/>
  <c r="H168"/>
  <c r="H135"/>
  <c r="H141"/>
  <c r="H146"/>
  <c r="H151"/>
  <c r="H157"/>
  <c r="H162"/>
  <c r="H167"/>
  <c r="H129"/>
  <c r="H137"/>
  <c r="H142"/>
  <c r="H147"/>
  <c r="H153"/>
  <c r="H158"/>
  <c r="H163"/>
  <c r="H169"/>
  <c r="H133"/>
  <c r="H139"/>
  <c r="H145"/>
  <c r="H150"/>
  <c r="H155"/>
  <c r="H161"/>
  <c r="H166"/>
  <c r="H171"/>
  <c r="H128" i="11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0"/>
  <c r="H146"/>
  <c r="H162"/>
  <c r="H134"/>
  <c r="H150"/>
  <c r="H166"/>
  <c r="H142"/>
  <c r="H158"/>
  <c r="H138"/>
  <c r="H154"/>
  <c r="H160" i="1"/>
  <c r="H148"/>
  <c r="H135"/>
  <c r="H164" i="37"/>
  <c r="H132"/>
  <c r="H133" i="41"/>
  <c r="H129" i="34"/>
  <c r="H133"/>
  <c r="H137"/>
  <c r="H141"/>
  <c r="H145"/>
  <c r="H149"/>
  <c r="H153"/>
  <c r="H157"/>
  <c r="H161"/>
  <c r="H165"/>
  <c r="H169"/>
  <c r="H131" i="38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30" i="19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67" i="1"/>
  <c r="H129" i="5"/>
  <c r="H133"/>
  <c r="H137"/>
  <c r="H141"/>
  <c r="H145"/>
  <c r="H149"/>
  <c r="H153"/>
  <c r="H157"/>
  <c r="H131"/>
  <c r="H135"/>
  <c r="H139"/>
  <c r="H143"/>
  <c r="H147"/>
  <c r="H151"/>
  <c r="H155"/>
  <c r="H159"/>
  <c r="H163"/>
  <c r="H167"/>
  <c r="H171"/>
  <c r="H132"/>
  <c r="H140"/>
  <c r="H148"/>
  <c r="H156"/>
  <c r="H162"/>
  <c r="H168"/>
  <c r="H134"/>
  <c r="H142"/>
  <c r="H150"/>
  <c r="H158"/>
  <c r="H164"/>
  <c r="H169"/>
  <c r="H130"/>
  <c r="H138"/>
  <c r="H146"/>
  <c r="H154"/>
  <c r="H161"/>
  <c r="H166"/>
  <c r="H136"/>
  <c r="H165"/>
  <c r="H144"/>
  <c r="H170"/>
  <c r="H128"/>
  <c r="H160"/>
  <c r="H162" i="1"/>
  <c r="H132"/>
  <c r="H144" i="34"/>
  <c r="H167" i="35"/>
  <c r="H135"/>
  <c r="H128" i="37"/>
  <c r="H168" i="39"/>
  <c r="H143" i="41"/>
  <c r="H145" i="42"/>
  <c r="H167" i="43"/>
  <c r="H146"/>
  <c r="H170" i="23"/>
  <c r="H149"/>
  <c r="H167" i="19"/>
  <c r="H135"/>
  <c r="H147" i="20"/>
  <c r="H159" i="21"/>
  <c r="H171" i="22"/>
  <c r="H153" i="18"/>
  <c r="H132" i="6"/>
  <c r="H170" i="11"/>
  <c r="Q18" i="8"/>
  <c r="R6" i="48" l="1"/>
  <c r="R33" s="1"/>
  <c r="Q6"/>
  <c r="Q33" s="1"/>
  <c r="P6"/>
  <c r="P33" s="1"/>
  <c r="P5"/>
  <c r="P32" s="1"/>
  <c r="R5"/>
  <c r="R32" s="1"/>
  <c r="Q5"/>
  <c r="Q32" s="1"/>
  <c r="E288" i="1"/>
  <c r="I288" s="1"/>
  <c r="E288" i="11"/>
  <c r="I288" s="1"/>
  <c r="E288" i="10"/>
  <c r="I288" s="1"/>
  <c r="E288" i="9"/>
  <c r="I288" s="1"/>
  <c r="E288" i="7"/>
  <c r="I288" s="1"/>
  <c r="E288" i="6"/>
  <c r="I288" s="1"/>
  <c r="E288" i="5"/>
  <c r="I288" s="1"/>
  <c r="E288" i="18"/>
  <c r="I288" s="1"/>
  <c r="E288" i="22"/>
  <c r="I288" s="1"/>
  <c r="E288" i="21"/>
  <c r="I288" s="1"/>
  <c r="E288" i="20"/>
  <c r="I288" s="1"/>
  <c r="E288" i="19"/>
  <c r="I288" s="1"/>
  <c r="E288" i="23"/>
  <c r="I288" s="1"/>
  <c r="E288" i="24"/>
  <c r="I288" s="1"/>
  <c r="E288" i="43"/>
  <c r="I288" s="1"/>
  <c r="E288" i="42"/>
  <c r="I288" s="1"/>
  <c r="E288" i="41"/>
  <c r="I288" s="1"/>
  <c r="E288" i="40"/>
  <c r="I288" s="1"/>
  <c r="E288" i="39"/>
  <c r="I288" s="1"/>
  <c r="E288" i="38"/>
  <c r="I288" s="1"/>
  <c r="E288" i="37"/>
  <c r="I288" s="1"/>
  <c r="E288" i="36"/>
  <c r="I288" s="1"/>
  <c r="E288" i="35"/>
  <c r="I288" s="1"/>
  <c r="E288" i="34"/>
  <c r="I288" s="1"/>
  <c r="E288" i="8"/>
  <c r="I288" s="1"/>
  <c r="E283" i="1"/>
  <c r="I283" s="1"/>
  <c r="E283" i="11"/>
  <c r="I283" s="1"/>
  <c r="E283" i="10"/>
  <c r="I283" s="1"/>
  <c r="E283" i="9"/>
  <c r="I283" s="1"/>
  <c r="E283" i="7"/>
  <c r="I283" s="1"/>
  <c r="E283" i="6"/>
  <c r="I283" s="1"/>
  <c r="E283" i="5"/>
  <c r="I283" s="1"/>
  <c r="E283" i="18"/>
  <c r="I283" s="1"/>
  <c r="E283" i="22"/>
  <c r="I283" s="1"/>
  <c r="E283" i="21"/>
  <c r="I283" s="1"/>
  <c r="E283" i="20"/>
  <c r="I283" s="1"/>
  <c r="E283" i="19"/>
  <c r="I283" s="1"/>
  <c r="E283" i="23"/>
  <c r="I283" s="1"/>
  <c r="E283" i="24"/>
  <c r="I283" s="1"/>
  <c r="E283" i="43"/>
  <c r="I283" s="1"/>
  <c r="E283" i="42"/>
  <c r="I283" s="1"/>
  <c r="E283" i="41"/>
  <c r="I283" s="1"/>
  <c r="E283" i="40"/>
  <c r="I283" s="1"/>
  <c r="E283" i="39"/>
  <c r="I283" s="1"/>
  <c r="E283" i="38"/>
  <c r="I283" s="1"/>
  <c r="E283" i="37"/>
  <c r="I283" s="1"/>
  <c r="E283" i="36"/>
  <c r="I283" s="1"/>
  <c r="E283" i="35"/>
  <c r="I283" s="1"/>
  <c r="E283" i="34"/>
  <c r="I283" s="1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8" i="24"/>
  <c r="D118" i="43"/>
  <c r="D118" i="42"/>
  <c r="D118" i="41"/>
  <c r="D119" i="37"/>
  <c r="I119" s="1"/>
  <c r="K119" s="1"/>
  <c r="D118" i="36"/>
  <c r="D118" i="35"/>
  <c r="D118" i="34"/>
  <c r="D118" i="1"/>
  <c r="D120" i="34" l="1"/>
  <c r="D173"/>
  <c r="D172"/>
  <c r="D171"/>
  <c r="D170"/>
  <c r="D169"/>
  <c r="D144" i="35"/>
  <c r="D148"/>
  <c r="D152"/>
  <c r="D156"/>
  <c r="D160"/>
  <c r="D164"/>
  <c r="D168"/>
  <c r="D172"/>
  <c r="D147"/>
  <c r="D171"/>
  <c r="D143"/>
  <c r="D159"/>
  <c r="D142"/>
  <c r="D146"/>
  <c r="D150"/>
  <c r="D154"/>
  <c r="D158"/>
  <c r="D162"/>
  <c r="D166"/>
  <c r="D170"/>
  <c r="D174"/>
  <c r="D155"/>
  <c r="D167"/>
  <c r="D145"/>
  <c r="D149"/>
  <c r="I149" s="1"/>
  <c r="K149" s="1"/>
  <c r="D153"/>
  <c r="D157"/>
  <c r="D161"/>
  <c r="D165"/>
  <c r="D169"/>
  <c r="D173"/>
  <c r="D151"/>
  <c r="D163"/>
  <c r="D143" i="36"/>
  <c r="D147"/>
  <c r="D151"/>
  <c r="D155"/>
  <c r="I155" s="1"/>
  <c r="K155" s="1"/>
  <c r="D159"/>
  <c r="D163"/>
  <c r="D167"/>
  <c r="D171"/>
  <c r="D149"/>
  <c r="D169"/>
  <c r="D142"/>
  <c r="D146"/>
  <c r="I146" s="1"/>
  <c r="K146" s="1"/>
  <c r="D150"/>
  <c r="D154"/>
  <c r="D158"/>
  <c r="D162"/>
  <c r="I162" s="1"/>
  <c r="K162" s="1"/>
  <c r="D166"/>
  <c r="D170"/>
  <c r="D174"/>
  <c r="D145"/>
  <c r="I145" s="1"/>
  <c r="K145" s="1"/>
  <c r="D153"/>
  <c r="D161"/>
  <c r="D165"/>
  <c r="D141"/>
  <c r="D144"/>
  <c r="D148"/>
  <c r="D152"/>
  <c r="D156"/>
  <c r="D160"/>
  <c r="D164"/>
  <c r="D168"/>
  <c r="D172"/>
  <c r="D157"/>
  <c r="D173"/>
  <c r="D119" i="41"/>
  <c r="I119" s="1"/>
  <c r="K119" s="1"/>
  <c r="D172"/>
  <c r="D171"/>
  <c r="D170"/>
  <c r="D169"/>
  <c r="D147" i="42"/>
  <c r="D151"/>
  <c r="I151" s="1"/>
  <c r="K151" s="1"/>
  <c r="D155"/>
  <c r="D159"/>
  <c r="D163"/>
  <c r="D167"/>
  <c r="D171"/>
  <c r="D146"/>
  <c r="D150"/>
  <c r="D154"/>
  <c r="I154" s="1"/>
  <c r="K154" s="1"/>
  <c r="D158"/>
  <c r="D162"/>
  <c r="D166"/>
  <c r="D170"/>
  <c r="D145"/>
  <c r="D149"/>
  <c r="D153"/>
  <c r="D157"/>
  <c r="I157" s="1"/>
  <c r="K157" s="1"/>
  <c r="D161"/>
  <c r="D165"/>
  <c r="D169"/>
  <c r="D144"/>
  <c r="I144" s="1"/>
  <c r="K144" s="1"/>
  <c r="D148"/>
  <c r="D152"/>
  <c r="D156"/>
  <c r="D160"/>
  <c r="I160" s="1"/>
  <c r="K160" s="1"/>
  <c r="D164"/>
  <c r="D168"/>
  <c r="D172"/>
  <c r="D170" i="1"/>
  <c r="D169"/>
  <c r="D134"/>
  <c r="D138"/>
  <c r="D142"/>
  <c r="D146"/>
  <c r="D150"/>
  <c r="D154"/>
  <c r="D158"/>
  <c r="D162"/>
  <c r="D166"/>
  <c r="D133"/>
  <c r="D137"/>
  <c r="I137" s="1"/>
  <c r="K137" s="1"/>
  <c r="D141"/>
  <c r="D145"/>
  <c r="D149"/>
  <c r="D153"/>
  <c r="I153" s="1"/>
  <c r="K153" s="1"/>
  <c r="D157"/>
  <c r="D161"/>
  <c r="D165"/>
  <c r="D171"/>
  <c r="D132"/>
  <c r="D136"/>
  <c r="D140"/>
  <c r="D144"/>
  <c r="I144" s="1"/>
  <c r="K144" s="1"/>
  <c r="D148"/>
  <c r="D152"/>
  <c r="D156"/>
  <c r="D160"/>
  <c r="I160" s="1"/>
  <c r="K160" s="1"/>
  <c r="D164"/>
  <c r="D168"/>
  <c r="D131"/>
  <c r="D135"/>
  <c r="I135" s="1"/>
  <c r="K135" s="1"/>
  <c r="D139"/>
  <c r="D143"/>
  <c r="D147"/>
  <c r="D151"/>
  <c r="D155"/>
  <c r="D159"/>
  <c r="D163"/>
  <c r="D167"/>
  <c r="D148" i="24"/>
  <c r="I148" s="1"/>
  <c r="K148" s="1"/>
  <c r="D152"/>
  <c r="D156"/>
  <c r="D160"/>
  <c r="D164"/>
  <c r="I164" s="1"/>
  <c r="K164" s="1"/>
  <c r="D168"/>
  <c r="D149"/>
  <c r="D161"/>
  <c r="D147"/>
  <c r="I147" s="1"/>
  <c r="K147" s="1"/>
  <c r="D151"/>
  <c r="D155"/>
  <c r="D159"/>
  <c r="D163"/>
  <c r="I163" s="1"/>
  <c r="K163" s="1"/>
  <c r="D167"/>
  <c r="D171"/>
  <c r="D153"/>
  <c r="D165"/>
  <c r="D150"/>
  <c r="D154"/>
  <c r="D158"/>
  <c r="D162"/>
  <c r="D166"/>
  <c r="D170"/>
  <c r="D157"/>
  <c r="D169"/>
  <c r="D119" i="23"/>
  <c r="I119" s="1"/>
  <c r="K119" s="1"/>
  <c r="D170"/>
  <c r="D169"/>
  <c r="D168"/>
  <c r="D171"/>
  <c r="D145" i="19"/>
  <c r="D149"/>
  <c r="D153"/>
  <c r="D157"/>
  <c r="D161"/>
  <c r="D165"/>
  <c r="D169"/>
  <c r="D147"/>
  <c r="D159"/>
  <c r="D171"/>
  <c r="D144"/>
  <c r="D148"/>
  <c r="D152"/>
  <c r="D156"/>
  <c r="D160"/>
  <c r="D164"/>
  <c r="D168"/>
  <c r="D172"/>
  <c r="D151"/>
  <c r="D163"/>
  <c r="D146"/>
  <c r="D150"/>
  <c r="I150" s="1"/>
  <c r="K150" s="1"/>
  <c r="D154"/>
  <c r="D158"/>
  <c r="D162"/>
  <c r="D166"/>
  <c r="I166" s="1"/>
  <c r="K166" s="1"/>
  <c r="D170"/>
  <c r="D143"/>
  <c r="D155"/>
  <c r="D167"/>
  <c r="I167" s="1"/>
  <c r="K167" s="1"/>
  <c r="D138" i="9"/>
  <c r="I138" s="1"/>
  <c r="K138" s="1"/>
  <c r="D142"/>
  <c r="D146"/>
  <c r="D150"/>
  <c r="D154"/>
  <c r="I154" s="1"/>
  <c r="K154" s="1"/>
  <c r="D158"/>
  <c r="D162"/>
  <c r="D166"/>
  <c r="D170"/>
  <c r="D147"/>
  <c r="D159"/>
  <c r="D171"/>
  <c r="D137"/>
  <c r="I137" s="1"/>
  <c r="K137" s="1"/>
  <c r="D141"/>
  <c r="D145"/>
  <c r="D149"/>
  <c r="D153"/>
  <c r="I153" s="1"/>
  <c r="K153" s="1"/>
  <c r="D157"/>
  <c r="D161"/>
  <c r="D165"/>
  <c r="D169"/>
  <c r="D139"/>
  <c r="D151"/>
  <c r="D163"/>
  <c r="D136"/>
  <c r="D140"/>
  <c r="D144"/>
  <c r="D148"/>
  <c r="D152"/>
  <c r="D156"/>
  <c r="D160"/>
  <c r="D164"/>
  <c r="D168"/>
  <c r="D172"/>
  <c r="D143"/>
  <c r="D155"/>
  <c r="D167"/>
  <c r="I167" s="1"/>
  <c r="K167" s="1"/>
  <c r="D146" i="10"/>
  <c r="I146" s="1"/>
  <c r="K146" s="1"/>
  <c r="D150"/>
  <c r="D154"/>
  <c r="D158"/>
  <c r="I158" s="1"/>
  <c r="K158" s="1"/>
  <c r="D162"/>
  <c r="I162" s="1"/>
  <c r="K162" s="1"/>
  <c r="D166"/>
  <c r="D170"/>
  <c r="D121"/>
  <c r="D125"/>
  <c r="D148"/>
  <c r="D160"/>
  <c r="D119"/>
  <c r="I119" s="1"/>
  <c r="K119" s="1"/>
  <c r="D149"/>
  <c r="I149" s="1"/>
  <c r="K149" s="1"/>
  <c r="D153"/>
  <c r="D157"/>
  <c r="D161"/>
  <c r="D165"/>
  <c r="I165" s="1"/>
  <c r="K165" s="1"/>
  <c r="D169"/>
  <c r="D120"/>
  <c r="D124"/>
  <c r="D152"/>
  <c r="I152" s="1"/>
  <c r="K152" s="1"/>
  <c r="D164"/>
  <c r="D147"/>
  <c r="D151"/>
  <c r="I151" s="1"/>
  <c r="K151" s="1"/>
  <c r="D155"/>
  <c r="I155" s="1"/>
  <c r="K155" s="1"/>
  <c r="D159"/>
  <c r="D163"/>
  <c r="D167"/>
  <c r="I167" s="1"/>
  <c r="K167" s="1"/>
  <c r="D171"/>
  <c r="D122"/>
  <c r="D156"/>
  <c r="D168"/>
  <c r="I168" s="1"/>
  <c r="K168" s="1"/>
  <c r="D123"/>
  <c r="D120" i="11"/>
  <c r="D124"/>
  <c r="D128"/>
  <c r="I128" s="1"/>
  <c r="K128" s="1"/>
  <c r="D132"/>
  <c r="D136"/>
  <c r="I136" s="1"/>
  <c r="K136" s="1"/>
  <c r="D140"/>
  <c r="D144"/>
  <c r="D148"/>
  <c r="D152"/>
  <c r="I152" s="1"/>
  <c r="K152" s="1"/>
  <c r="D156"/>
  <c r="D160"/>
  <c r="D164"/>
  <c r="D168"/>
  <c r="I168" s="1"/>
  <c r="K168" s="1"/>
  <c r="D172"/>
  <c r="D123"/>
  <c r="D127"/>
  <c r="D131"/>
  <c r="I131" s="1"/>
  <c r="K131" s="1"/>
  <c r="D135"/>
  <c r="D139"/>
  <c r="D143"/>
  <c r="D147"/>
  <c r="I147" s="1"/>
  <c r="K147" s="1"/>
  <c r="D151"/>
  <c r="D155"/>
  <c r="D159"/>
  <c r="D163"/>
  <c r="I163" s="1"/>
  <c r="K163" s="1"/>
  <c r="D167"/>
  <c r="D171"/>
  <c r="D122"/>
  <c r="D126"/>
  <c r="D130"/>
  <c r="I130" s="1"/>
  <c r="K130" s="1"/>
  <c r="D134"/>
  <c r="D138"/>
  <c r="D142"/>
  <c r="I142" s="1"/>
  <c r="K142" s="1"/>
  <c r="D146"/>
  <c r="D150"/>
  <c r="D154"/>
  <c r="D158"/>
  <c r="I158" s="1"/>
  <c r="K158" s="1"/>
  <c r="D162"/>
  <c r="D166"/>
  <c r="D170"/>
  <c r="D121"/>
  <c r="D125"/>
  <c r="D129"/>
  <c r="I129" s="1"/>
  <c r="K129" s="1"/>
  <c r="D133"/>
  <c r="D137"/>
  <c r="D141"/>
  <c r="D145"/>
  <c r="D149"/>
  <c r="D153"/>
  <c r="D157"/>
  <c r="D161"/>
  <c r="D165"/>
  <c r="D169"/>
  <c r="D119"/>
  <c r="I119" s="1"/>
  <c r="K119" s="1"/>
  <c r="D144" i="43"/>
  <c r="D148"/>
  <c r="D152"/>
  <c r="D156"/>
  <c r="D160"/>
  <c r="D164"/>
  <c r="D168"/>
  <c r="D172"/>
  <c r="D143"/>
  <c r="D147"/>
  <c r="D151"/>
  <c r="D155"/>
  <c r="D159"/>
  <c r="D163"/>
  <c r="D167"/>
  <c r="D171"/>
  <c r="D142"/>
  <c r="D146"/>
  <c r="D150"/>
  <c r="D154"/>
  <c r="D158"/>
  <c r="D162"/>
  <c r="D166"/>
  <c r="D170"/>
  <c r="D141"/>
  <c r="D145"/>
  <c r="D149"/>
  <c r="D153"/>
  <c r="D157"/>
  <c r="D161"/>
  <c r="D165"/>
  <c r="D169"/>
  <c r="D119" i="22"/>
  <c r="I119" s="1"/>
  <c r="K119" s="1"/>
  <c r="D146"/>
  <c r="D150"/>
  <c r="D154"/>
  <c r="D158"/>
  <c r="I158" s="1"/>
  <c r="K158" s="1"/>
  <c r="D162"/>
  <c r="D166"/>
  <c r="D170"/>
  <c r="D145"/>
  <c r="I145" s="1"/>
  <c r="K145" s="1"/>
  <c r="D149"/>
  <c r="D153"/>
  <c r="D157"/>
  <c r="D161"/>
  <c r="I161" s="1"/>
  <c r="K161" s="1"/>
  <c r="D165"/>
  <c r="D169"/>
  <c r="D144"/>
  <c r="D148"/>
  <c r="I148" s="1"/>
  <c r="K148" s="1"/>
  <c r="D152"/>
  <c r="D156"/>
  <c r="D160"/>
  <c r="D164"/>
  <c r="I164" s="1"/>
  <c r="K164" s="1"/>
  <c r="D168"/>
  <c r="D172"/>
  <c r="D143"/>
  <c r="D147"/>
  <c r="D151"/>
  <c r="D155"/>
  <c r="D159"/>
  <c r="D163"/>
  <c r="D167"/>
  <c r="D171"/>
  <c r="D145" i="18"/>
  <c r="D149"/>
  <c r="D153"/>
  <c r="D157"/>
  <c r="D161"/>
  <c r="D165"/>
  <c r="D169"/>
  <c r="D144"/>
  <c r="D148"/>
  <c r="D152"/>
  <c r="D156"/>
  <c r="D160"/>
  <c r="D164"/>
  <c r="D168"/>
  <c r="D143"/>
  <c r="D147"/>
  <c r="D151"/>
  <c r="D155"/>
  <c r="D159"/>
  <c r="D163"/>
  <c r="D167"/>
  <c r="D171"/>
  <c r="D142"/>
  <c r="D146"/>
  <c r="D150"/>
  <c r="D154"/>
  <c r="D158"/>
  <c r="D162"/>
  <c r="D166"/>
  <c r="D170"/>
  <c r="D144" i="5"/>
  <c r="D148"/>
  <c r="D152"/>
  <c r="D156"/>
  <c r="D160"/>
  <c r="D164"/>
  <c r="D168"/>
  <c r="D172"/>
  <c r="D149"/>
  <c r="D165"/>
  <c r="D143"/>
  <c r="D147"/>
  <c r="D151"/>
  <c r="D155"/>
  <c r="D159"/>
  <c r="D163"/>
  <c r="D167"/>
  <c r="D171"/>
  <c r="D141"/>
  <c r="D153"/>
  <c r="D157"/>
  <c r="D169"/>
  <c r="D142"/>
  <c r="D146"/>
  <c r="D150"/>
  <c r="D154"/>
  <c r="D158"/>
  <c r="D162"/>
  <c r="D166"/>
  <c r="D170"/>
  <c r="D145"/>
  <c r="D161"/>
  <c r="D146" i="6"/>
  <c r="D150"/>
  <c r="D154"/>
  <c r="D158"/>
  <c r="I158" s="1"/>
  <c r="K158" s="1"/>
  <c r="D162"/>
  <c r="D166"/>
  <c r="D170"/>
  <c r="D152"/>
  <c r="I152" s="1"/>
  <c r="K152" s="1"/>
  <c r="D145"/>
  <c r="D149"/>
  <c r="D153"/>
  <c r="D157"/>
  <c r="I157" s="1"/>
  <c r="K157" s="1"/>
  <c r="D161"/>
  <c r="D165"/>
  <c r="D169"/>
  <c r="D173"/>
  <c r="I173" s="1"/>
  <c r="K173" s="1"/>
  <c r="D144"/>
  <c r="D156"/>
  <c r="D164"/>
  <c r="D168"/>
  <c r="I168" s="1"/>
  <c r="K168" s="1"/>
  <c r="D143"/>
  <c r="D147"/>
  <c r="D151"/>
  <c r="D155"/>
  <c r="I155" s="1"/>
  <c r="K155" s="1"/>
  <c r="D159"/>
  <c r="D163"/>
  <c r="D167"/>
  <c r="D171"/>
  <c r="D148"/>
  <c r="D160"/>
  <c r="D172"/>
  <c r="D119" i="7"/>
  <c r="I119" s="1"/>
  <c r="K119" s="1"/>
  <c r="D141"/>
  <c r="I141" s="1"/>
  <c r="K141" s="1"/>
  <c r="D145"/>
  <c r="D149"/>
  <c r="D153"/>
  <c r="D157"/>
  <c r="I157" s="1"/>
  <c r="K157" s="1"/>
  <c r="D161"/>
  <c r="D165"/>
  <c r="D169"/>
  <c r="D135"/>
  <c r="I135" s="1"/>
  <c r="K135" s="1"/>
  <c r="D140"/>
  <c r="D144"/>
  <c r="D148"/>
  <c r="D152"/>
  <c r="I152" s="1"/>
  <c r="K152" s="1"/>
  <c r="D156"/>
  <c r="D160"/>
  <c r="D164"/>
  <c r="D168"/>
  <c r="I168" s="1"/>
  <c r="K168" s="1"/>
  <c r="D172"/>
  <c r="D173"/>
  <c r="D139"/>
  <c r="D143"/>
  <c r="I143" s="1"/>
  <c r="K143" s="1"/>
  <c r="D147"/>
  <c r="D151"/>
  <c r="D155"/>
  <c r="D159"/>
  <c r="I159" s="1"/>
  <c r="K159" s="1"/>
  <c r="D163"/>
  <c r="D167"/>
  <c r="D171"/>
  <c r="D137"/>
  <c r="I137" s="1"/>
  <c r="K137" s="1"/>
  <c r="D138"/>
  <c r="D142"/>
  <c r="D146"/>
  <c r="D150"/>
  <c r="I150" s="1"/>
  <c r="K150" s="1"/>
  <c r="D154"/>
  <c r="D158"/>
  <c r="D162"/>
  <c r="D166"/>
  <c r="I166" s="1"/>
  <c r="K166" s="1"/>
  <c r="D170"/>
  <c r="D136"/>
  <c r="D142" i="8"/>
  <c r="D146"/>
  <c r="D150"/>
  <c r="D154"/>
  <c r="D158"/>
  <c r="D162"/>
  <c r="D166"/>
  <c r="D170"/>
  <c r="D141"/>
  <c r="D145"/>
  <c r="D149"/>
  <c r="D153"/>
  <c r="D157"/>
  <c r="D161"/>
  <c r="D165"/>
  <c r="D169"/>
  <c r="D173"/>
  <c r="D140"/>
  <c r="I140" s="1"/>
  <c r="K140" s="1"/>
  <c r="D144"/>
  <c r="D148"/>
  <c r="D152"/>
  <c r="I152" s="1"/>
  <c r="K152" s="1"/>
  <c r="D156"/>
  <c r="D160"/>
  <c r="D164"/>
  <c r="D168"/>
  <c r="D172"/>
  <c r="D139"/>
  <c r="D143"/>
  <c r="D147"/>
  <c r="D151"/>
  <c r="D155"/>
  <c r="D159"/>
  <c r="D163"/>
  <c r="D167"/>
  <c r="D171"/>
  <c r="D121" i="20"/>
  <c r="D123"/>
  <c r="D125"/>
  <c r="D122"/>
  <c r="D124"/>
  <c r="D120" i="1"/>
  <c r="D122"/>
  <c r="D124"/>
  <c r="D126"/>
  <c r="D128"/>
  <c r="D130"/>
  <c r="I132"/>
  <c r="K132" s="1"/>
  <c r="I140"/>
  <c r="K140" s="1"/>
  <c r="I148"/>
  <c r="K148" s="1"/>
  <c r="I156"/>
  <c r="K156" s="1"/>
  <c r="I164"/>
  <c r="K164" s="1"/>
  <c r="D121"/>
  <c r="D123"/>
  <c r="D125"/>
  <c r="D127"/>
  <c r="D129"/>
  <c r="I131"/>
  <c r="K131" s="1"/>
  <c r="I139"/>
  <c r="K139" s="1"/>
  <c r="I147"/>
  <c r="K147" s="1"/>
  <c r="I151"/>
  <c r="K151" s="1"/>
  <c r="I155"/>
  <c r="K155" s="1"/>
  <c r="I163"/>
  <c r="K163" s="1"/>
  <c r="Q34" i="48"/>
  <c r="Q45" s="1"/>
  <c r="Q51" s="1"/>
  <c r="Q48"/>
  <c r="R34"/>
  <c r="R45" s="1"/>
  <c r="R51" s="1"/>
  <c r="R48"/>
  <c r="R49"/>
  <c r="R35"/>
  <c r="R46" s="1"/>
  <c r="R53" s="1"/>
  <c r="P34"/>
  <c r="P45" s="1"/>
  <c r="P51" s="1"/>
  <c r="P48"/>
  <c r="P35"/>
  <c r="P46" s="1"/>
  <c r="P53" s="1"/>
  <c r="P49"/>
  <c r="Q35"/>
  <c r="Q46" s="1"/>
  <c r="Q53" s="1"/>
  <c r="Q49"/>
  <c r="Q8"/>
  <c r="Q19" s="1"/>
  <c r="Q22"/>
  <c r="P8"/>
  <c r="P19" s="1"/>
  <c r="P22"/>
  <c r="R8"/>
  <c r="R19" s="1"/>
  <c r="R22"/>
  <c r="P7"/>
  <c r="P18" s="1"/>
  <c r="P24" s="1"/>
  <c r="P21"/>
  <c r="Q21"/>
  <c r="Q7"/>
  <c r="Q18" s="1"/>
  <c r="Q24" s="1"/>
  <c r="R7"/>
  <c r="R18" s="1"/>
  <c r="R24" s="1"/>
  <c r="R21"/>
  <c r="D123" i="38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1" i="42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8"/>
  <c r="K148" s="1"/>
  <c r="I152"/>
  <c r="K152" s="1"/>
  <c r="I156"/>
  <c r="K156" s="1"/>
  <c r="I164"/>
  <c r="K164" s="1"/>
  <c r="I168"/>
  <c r="K168" s="1"/>
  <c r="I155"/>
  <c r="K155" s="1"/>
  <c r="I159"/>
  <c r="K159" s="1"/>
  <c r="I163"/>
  <c r="K163" s="1"/>
  <c r="I167"/>
  <c r="K167" s="1"/>
  <c r="D121" i="19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4"/>
  <c r="K154" s="1"/>
  <c r="I158"/>
  <c r="K158" s="1"/>
  <c r="I162"/>
  <c r="K162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2" i="18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0" i="8"/>
  <c r="D124"/>
  <c r="D128"/>
  <c r="I128" s="1"/>
  <c r="K128" s="1"/>
  <c r="D132"/>
  <c r="I132" s="1"/>
  <c r="K132" s="1"/>
  <c r="D136"/>
  <c r="I136" s="1"/>
  <c r="K136" s="1"/>
  <c r="I144"/>
  <c r="K144" s="1"/>
  <c r="I148"/>
  <c r="K148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I143"/>
  <c r="K143" s="1"/>
  <c r="I153"/>
  <c r="K153" s="1"/>
  <c r="I161"/>
  <c r="K161" s="1"/>
  <c r="D131"/>
  <c r="I131" s="1"/>
  <c r="K131" s="1"/>
  <c r="I147"/>
  <c r="K147" s="1"/>
  <c r="I155"/>
  <c r="K155" s="1"/>
  <c r="I163"/>
  <c r="K163" s="1"/>
  <c r="D135"/>
  <c r="I135" s="1"/>
  <c r="K135" s="1"/>
  <c r="I149"/>
  <c r="K149" s="1"/>
  <c r="I157"/>
  <c r="K157" s="1"/>
  <c r="I165"/>
  <c r="K165" s="1"/>
  <c r="I173"/>
  <c r="K173" s="1"/>
  <c r="D123"/>
  <c r="I139"/>
  <c r="K139" s="1"/>
  <c r="I151"/>
  <c r="K151" s="1"/>
  <c r="I159"/>
  <c r="K159" s="1"/>
  <c r="I167"/>
  <c r="K167" s="1"/>
  <c r="D119" i="1"/>
  <c r="I119" s="1"/>
  <c r="K119" s="1"/>
  <c r="I167"/>
  <c r="K167" s="1"/>
  <c r="I159"/>
  <c r="K159" s="1"/>
  <c r="I143"/>
  <c r="K143" s="1"/>
  <c r="D174" i="34"/>
  <c r="I174" s="1"/>
  <c r="K174" s="1"/>
  <c r="D166"/>
  <c r="I166" s="1"/>
  <c r="K166" s="1"/>
  <c r="D162"/>
  <c r="I162" s="1"/>
  <c r="K162" s="1"/>
  <c r="D158"/>
  <c r="I158" s="1"/>
  <c r="K158" s="1"/>
  <c r="D154"/>
  <c r="I154" s="1"/>
  <c r="K154" s="1"/>
  <c r="D150"/>
  <c r="I150" s="1"/>
  <c r="K150" s="1"/>
  <c r="D146"/>
  <c r="I146" s="1"/>
  <c r="K146" s="1"/>
  <c r="D142"/>
  <c r="I142" s="1"/>
  <c r="K142" s="1"/>
  <c r="D138"/>
  <c r="I138" s="1"/>
  <c r="K138" s="1"/>
  <c r="D134"/>
  <c r="I134" s="1"/>
  <c r="K134" s="1"/>
  <c r="D130"/>
  <c r="I130" s="1"/>
  <c r="K130" s="1"/>
  <c r="D126"/>
  <c r="D122"/>
  <c r="I166" i="35"/>
  <c r="K166" s="1"/>
  <c r="I160"/>
  <c r="K160" s="1"/>
  <c r="I152"/>
  <c r="K152" s="1"/>
  <c r="D141"/>
  <c r="I141" s="1"/>
  <c r="K141" s="1"/>
  <c r="D120" i="43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9" i="20"/>
  <c r="I129" s="1"/>
  <c r="K129" s="1"/>
  <c r="D133"/>
  <c r="I133" s="1"/>
  <c r="K133" s="1"/>
  <c r="D126"/>
  <c r="D130"/>
  <c r="I130" s="1"/>
  <c r="K130" s="1"/>
  <c r="D134"/>
  <c r="I134" s="1"/>
  <c r="K134" s="1"/>
  <c r="D138"/>
  <c r="I138" s="1"/>
  <c r="K138" s="1"/>
  <c r="D142"/>
  <c r="I142" s="1"/>
  <c r="K142" s="1"/>
  <c r="D132"/>
  <c r="I132" s="1"/>
  <c r="K132" s="1"/>
  <c r="D139"/>
  <c r="I139" s="1"/>
  <c r="K139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7"/>
  <c r="D135"/>
  <c r="I135" s="1"/>
  <c r="K135" s="1"/>
  <c r="D140"/>
  <c r="I140" s="1"/>
  <c r="K140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69"/>
  <c r="D173"/>
  <c r="I173" s="1"/>
  <c r="K173" s="1"/>
  <c r="D120"/>
  <c r="D128"/>
  <c r="I128" s="1"/>
  <c r="K128" s="1"/>
  <c r="D136"/>
  <c r="I136" s="1"/>
  <c r="K136" s="1"/>
  <c r="D141"/>
  <c r="I141" s="1"/>
  <c r="K141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0"/>
  <c r="D174"/>
  <c r="I174" s="1"/>
  <c r="K174" s="1"/>
  <c r="D131"/>
  <c r="I131" s="1"/>
  <c r="K131" s="1"/>
  <c r="D137"/>
  <c r="I137" s="1"/>
  <c r="K137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71"/>
  <c r="D121" i="5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3" i="9"/>
  <c r="D127"/>
  <c r="D131"/>
  <c r="I131" s="1"/>
  <c r="K131" s="1"/>
  <c r="D135"/>
  <c r="I135" s="1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I136"/>
  <c r="K136" s="1"/>
  <c r="I140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I141"/>
  <c r="K141" s="1"/>
  <c r="I145"/>
  <c r="K145" s="1"/>
  <c r="I149"/>
  <c r="K149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I142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19" i="34"/>
  <c r="I119" s="1"/>
  <c r="K119" s="1"/>
  <c r="D119" i="38"/>
  <c r="I119" s="1"/>
  <c r="K119" s="1"/>
  <c r="D119" i="42"/>
  <c r="I119" s="1"/>
  <c r="K119" s="1"/>
  <c r="D119" i="19"/>
  <c r="I119" s="1"/>
  <c r="K119" s="1"/>
  <c r="D119" i="18"/>
  <c r="I119" s="1"/>
  <c r="K119" s="1"/>
  <c r="D119" i="8"/>
  <c r="I119" s="1"/>
  <c r="K119" s="1"/>
  <c r="D174" i="1"/>
  <c r="I174" s="1"/>
  <c r="K174" s="1"/>
  <c r="I166"/>
  <c r="K166" s="1"/>
  <c r="I162"/>
  <c r="K162" s="1"/>
  <c r="I158"/>
  <c r="K158" s="1"/>
  <c r="I154"/>
  <c r="K154" s="1"/>
  <c r="I150"/>
  <c r="K150" s="1"/>
  <c r="I146"/>
  <c r="K146" s="1"/>
  <c r="I142"/>
  <c r="K142" s="1"/>
  <c r="I138"/>
  <c r="K138" s="1"/>
  <c r="I134"/>
  <c r="K134" s="1"/>
  <c r="I130"/>
  <c r="K130" s="1"/>
  <c r="I173" i="34"/>
  <c r="K173" s="1"/>
  <c r="D165"/>
  <c r="I165" s="1"/>
  <c r="K165" s="1"/>
  <c r="D161"/>
  <c r="I161" s="1"/>
  <c r="K161" s="1"/>
  <c r="D157"/>
  <c r="I157" s="1"/>
  <c r="K157" s="1"/>
  <c r="D153"/>
  <c r="I153" s="1"/>
  <c r="K153" s="1"/>
  <c r="D149"/>
  <c r="I149" s="1"/>
  <c r="K149" s="1"/>
  <c r="D145"/>
  <c r="I145" s="1"/>
  <c r="K145" s="1"/>
  <c r="D141"/>
  <c r="I141" s="1"/>
  <c r="K141" s="1"/>
  <c r="D137"/>
  <c r="I137" s="1"/>
  <c r="K137" s="1"/>
  <c r="D133"/>
  <c r="I133" s="1"/>
  <c r="K133" s="1"/>
  <c r="D129"/>
  <c r="I129" s="1"/>
  <c r="K129" s="1"/>
  <c r="D125"/>
  <c r="D121"/>
  <c r="I165" i="35"/>
  <c r="K165" s="1"/>
  <c r="I157"/>
  <c r="K157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D121"/>
  <c r="D125"/>
  <c r="D129"/>
  <c r="I129" s="1"/>
  <c r="K129" s="1"/>
  <c r="D133"/>
  <c r="I133" s="1"/>
  <c r="K133" s="1"/>
  <c r="D137"/>
  <c r="I137" s="1"/>
  <c r="K137" s="1"/>
  <c r="D122" i="39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1" i="36"/>
  <c r="D125"/>
  <c r="D129"/>
  <c r="I129" s="1"/>
  <c r="K129" s="1"/>
  <c r="D133"/>
  <c r="I133" s="1"/>
  <c r="K133" s="1"/>
  <c r="D137"/>
  <c r="I137" s="1"/>
  <c r="K137" s="1"/>
  <c r="I141"/>
  <c r="K141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50"/>
  <c r="K150" s="1"/>
  <c r="I154"/>
  <c r="K154" s="1"/>
  <c r="I158"/>
  <c r="K158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 i="40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3" i="24"/>
  <c r="D127"/>
  <c r="D131"/>
  <c r="I131" s="1"/>
  <c r="K131" s="1"/>
  <c r="D135"/>
  <c r="I135" s="1"/>
  <c r="K135" s="1"/>
  <c r="D139"/>
  <c r="I139" s="1"/>
  <c r="K139" s="1"/>
  <c r="D143"/>
  <c r="I143" s="1"/>
  <c r="K143" s="1"/>
  <c r="I151"/>
  <c r="K151" s="1"/>
  <c r="I155"/>
  <c r="K155" s="1"/>
  <c r="I159"/>
  <c r="K159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52"/>
  <c r="K152" s="1"/>
  <c r="I156"/>
  <c r="K156" s="1"/>
  <c r="I160"/>
  <c r="K160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0" i="21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58"/>
  <c r="I158" s="1"/>
  <c r="K158" s="1"/>
  <c r="D162"/>
  <c r="I162" s="1"/>
  <c r="K162" s="1"/>
  <c r="D174"/>
  <c r="I174" s="1"/>
  <c r="K174" s="1"/>
  <c r="D166"/>
  <c r="I166" s="1"/>
  <c r="K166" s="1"/>
  <c r="D154"/>
  <c r="I154" s="1"/>
  <c r="K154" s="1"/>
  <c r="D122" i="6"/>
  <c r="D126"/>
  <c r="D130"/>
  <c r="I130" s="1"/>
  <c r="K130" s="1"/>
  <c r="D120"/>
  <c r="D124"/>
  <c r="D128"/>
  <c r="I128" s="1"/>
  <c r="K128" s="1"/>
  <c r="D132"/>
  <c r="I132" s="1"/>
  <c r="K132" s="1"/>
  <c r="D123"/>
  <c r="D131"/>
  <c r="I131" s="1"/>
  <c r="K131" s="1"/>
  <c r="D136"/>
  <c r="I136" s="1"/>
  <c r="K136" s="1"/>
  <c r="D140"/>
  <c r="I140" s="1"/>
  <c r="K140" s="1"/>
  <c r="I144"/>
  <c r="K144" s="1"/>
  <c r="I148"/>
  <c r="K148" s="1"/>
  <c r="I156"/>
  <c r="K156" s="1"/>
  <c r="I160"/>
  <c r="K160" s="1"/>
  <c r="I164"/>
  <c r="K164" s="1"/>
  <c r="D125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61"/>
  <c r="K161" s="1"/>
  <c r="I165"/>
  <c r="K165" s="1"/>
  <c r="D127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62"/>
  <c r="K162" s="1"/>
  <c r="I166"/>
  <c r="K166" s="1"/>
  <c r="D174"/>
  <c r="I174" s="1"/>
  <c r="K174" s="1"/>
  <c r="D121"/>
  <c r="D129"/>
  <c r="I129" s="1"/>
  <c r="K129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6" i="10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4"/>
  <c r="K154" s="1"/>
  <c r="I166"/>
  <c r="K166" s="1"/>
  <c r="D174"/>
  <c r="I174" s="1"/>
  <c r="K174" s="1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9"/>
  <c r="K159" s="1"/>
  <c r="I163"/>
  <c r="K163" s="1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6"/>
  <c r="K156" s="1"/>
  <c r="I160"/>
  <c r="K160" s="1"/>
  <c r="I164"/>
  <c r="K164" s="1"/>
  <c r="D172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53"/>
  <c r="K153" s="1"/>
  <c r="I157"/>
  <c r="K157" s="1"/>
  <c r="I161"/>
  <c r="K161" s="1"/>
  <c r="D173"/>
  <c r="I173" s="1"/>
  <c r="K173" s="1"/>
  <c r="D119" i="35"/>
  <c r="I119" s="1"/>
  <c r="K119" s="1"/>
  <c r="D119" i="39"/>
  <c r="I119" s="1"/>
  <c r="K119" s="1"/>
  <c r="D119" i="43"/>
  <c r="I119" s="1"/>
  <c r="K119" s="1"/>
  <c r="D119" i="5"/>
  <c r="I119" s="1"/>
  <c r="K119" s="1"/>
  <c r="D119" i="9"/>
  <c r="I119" s="1"/>
  <c r="K119" s="1"/>
  <c r="D173" i="1"/>
  <c r="I173" s="1"/>
  <c r="K173" s="1"/>
  <c r="I165"/>
  <c r="K165" s="1"/>
  <c r="I161"/>
  <c r="K161" s="1"/>
  <c r="I157"/>
  <c r="K157" s="1"/>
  <c r="I149"/>
  <c r="K149" s="1"/>
  <c r="I145"/>
  <c r="K145" s="1"/>
  <c r="I141"/>
  <c r="K141" s="1"/>
  <c r="I133"/>
  <c r="K133" s="1"/>
  <c r="I129"/>
  <c r="K129" s="1"/>
  <c r="D168" i="34"/>
  <c r="I168" s="1"/>
  <c r="K168" s="1"/>
  <c r="D164"/>
  <c r="I164" s="1"/>
  <c r="K164" s="1"/>
  <c r="D160"/>
  <c r="I160" s="1"/>
  <c r="K160" s="1"/>
  <c r="D156"/>
  <c r="I156" s="1"/>
  <c r="K156" s="1"/>
  <c r="D152"/>
  <c r="I152" s="1"/>
  <c r="K152" s="1"/>
  <c r="D148"/>
  <c r="I148" s="1"/>
  <c r="K148" s="1"/>
  <c r="D144"/>
  <c r="I144" s="1"/>
  <c r="K144" s="1"/>
  <c r="D140"/>
  <c r="I140" s="1"/>
  <c r="K140" s="1"/>
  <c r="D136"/>
  <c r="I136" s="1"/>
  <c r="K136" s="1"/>
  <c r="D132"/>
  <c r="I132" s="1"/>
  <c r="K132" s="1"/>
  <c r="D128"/>
  <c r="I128" s="1"/>
  <c r="K128" s="1"/>
  <c r="D124"/>
  <c r="I174" i="35"/>
  <c r="K174" s="1"/>
  <c r="I164"/>
  <c r="K164" s="1"/>
  <c r="I156"/>
  <c r="K156" s="1"/>
  <c r="I148"/>
  <c r="K148" s="1"/>
  <c r="D120" i="37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2" i="41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21"/>
  <c r="D125"/>
  <c r="D129"/>
  <c r="I129" s="1"/>
  <c r="K129" s="1"/>
  <c r="D132"/>
  <c r="I132" s="1"/>
  <c r="K132" s="1"/>
  <c r="D140"/>
  <c r="I140" s="1"/>
  <c r="K140" s="1"/>
  <c r="D148"/>
  <c r="I148" s="1"/>
  <c r="K148" s="1"/>
  <c r="D156"/>
  <c r="I156" s="1"/>
  <c r="K156" s="1"/>
  <c r="D160"/>
  <c r="I160" s="1"/>
  <c r="K160" s="1"/>
  <c r="D164"/>
  <c r="I164" s="1"/>
  <c r="K164" s="1"/>
  <c r="D168"/>
  <c r="I168" s="1"/>
  <c r="K168" s="1"/>
  <c r="D120"/>
  <c r="D133"/>
  <c r="I133" s="1"/>
  <c r="K133" s="1"/>
  <c r="D141"/>
  <c r="I141" s="1"/>
  <c r="K141" s="1"/>
  <c r="D149"/>
  <c r="I149" s="1"/>
  <c r="K149" s="1"/>
  <c r="D157"/>
  <c r="I157" s="1"/>
  <c r="K157" s="1"/>
  <c r="D161"/>
  <c r="I161" s="1"/>
  <c r="K161" s="1"/>
  <c r="D165"/>
  <c r="I165" s="1"/>
  <c r="K165" s="1"/>
  <c r="D173"/>
  <c r="I173" s="1"/>
  <c r="K173" s="1"/>
  <c r="D124"/>
  <c r="D136"/>
  <c r="I136" s="1"/>
  <c r="K136" s="1"/>
  <c r="D144"/>
  <c r="I144" s="1"/>
  <c r="K144" s="1"/>
  <c r="D152"/>
  <c r="I152" s="1"/>
  <c r="K152" s="1"/>
  <c r="D158"/>
  <c r="I158" s="1"/>
  <c r="K158" s="1"/>
  <c r="D162"/>
  <c r="I162" s="1"/>
  <c r="K162" s="1"/>
  <c r="D166"/>
  <c r="I166" s="1"/>
  <c r="K166" s="1"/>
  <c r="D174"/>
  <c r="I174" s="1"/>
  <c r="K174" s="1"/>
  <c r="D128"/>
  <c r="I128" s="1"/>
  <c r="K128" s="1"/>
  <c r="D137"/>
  <c r="I137" s="1"/>
  <c r="K137" s="1"/>
  <c r="D145"/>
  <c r="I145" s="1"/>
  <c r="K145" s="1"/>
  <c r="D153"/>
  <c r="I153" s="1"/>
  <c r="K153" s="1"/>
  <c r="D159"/>
  <c r="I159" s="1"/>
  <c r="K159" s="1"/>
  <c r="D163"/>
  <c r="I163" s="1"/>
  <c r="K163" s="1"/>
  <c r="D167"/>
  <c r="I167" s="1"/>
  <c r="K167" s="1"/>
  <c r="D122" i="23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3" i="22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52"/>
  <c r="K152" s="1"/>
  <c r="I156"/>
  <c r="K156" s="1"/>
  <c r="I160"/>
  <c r="K160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9"/>
  <c r="K149" s="1"/>
  <c r="I153"/>
  <c r="K153" s="1"/>
  <c r="I157"/>
  <c r="K157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62"/>
  <c r="K162" s="1"/>
  <c r="I166"/>
  <c r="K166" s="1"/>
  <c r="D174"/>
  <c r="I174" s="1"/>
  <c r="K174" s="1"/>
  <c r="D121" i="7"/>
  <c r="D125"/>
  <c r="D129"/>
  <c r="I129" s="1"/>
  <c r="K129" s="1"/>
  <c r="D133"/>
  <c r="I133" s="1"/>
  <c r="K133" s="1"/>
  <c r="I145"/>
  <c r="K145" s="1"/>
  <c r="I149"/>
  <c r="K149" s="1"/>
  <c r="I153"/>
  <c r="K153" s="1"/>
  <c r="I161"/>
  <c r="K161" s="1"/>
  <c r="I165"/>
  <c r="K165" s="1"/>
  <c r="I173"/>
  <c r="K173" s="1"/>
  <c r="D123"/>
  <c r="D127"/>
  <c r="D131"/>
  <c r="I131" s="1"/>
  <c r="K131" s="1"/>
  <c r="I139"/>
  <c r="K139" s="1"/>
  <c r="I147"/>
  <c r="K147" s="1"/>
  <c r="I151"/>
  <c r="K151" s="1"/>
  <c r="I155"/>
  <c r="K155" s="1"/>
  <c r="I163"/>
  <c r="K163" s="1"/>
  <c r="I167"/>
  <c r="K167" s="1"/>
  <c r="D122"/>
  <c r="D130"/>
  <c r="I130" s="1"/>
  <c r="K130" s="1"/>
  <c r="I138"/>
  <c r="K138" s="1"/>
  <c r="I146"/>
  <c r="K146" s="1"/>
  <c r="I154"/>
  <c r="K154" s="1"/>
  <c r="I162"/>
  <c r="K162" s="1"/>
  <c r="D124"/>
  <c r="D132"/>
  <c r="I132" s="1"/>
  <c r="K132" s="1"/>
  <c r="I140"/>
  <c r="K140" s="1"/>
  <c r="I148"/>
  <c r="K148" s="1"/>
  <c r="I156"/>
  <c r="K156" s="1"/>
  <c r="I164"/>
  <c r="K164" s="1"/>
  <c r="D126"/>
  <c r="D134"/>
  <c r="I134" s="1"/>
  <c r="K134" s="1"/>
  <c r="I142"/>
  <c r="K142" s="1"/>
  <c r="I158"/>
  <c r="K158" s="1"/>
  <c r="D174"/>
  <c r="I174" s="1"/>
  <c r="K174" s="1"/>
  <c r="D120"/>
  <c r="D128"/>
  <c r="I128" s="1"/>
  <c r="K128" s="1"/>
  <c r="I136"/>
  <c r="K136" s="1"/>
  <c r="I144"/>
  <c r="K144" s="1"/>
  <c r="I160"/>
  <c r="K160" s="1"/>
  <c r="I133" i="11"/>
  <c r="K133" s="1"/>
  <c r="I137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I134"/>
  <c r="K134" s="1"/>
  <c r="I138"/>
  <c r="K138" s="1"/>
  <c r="I146"/>
  <c r="K146" s="1"/>
  <c r="I150"/>
  <c r="K150" s="1"/>
  <c r="I154"/>
  <c r="K154" s="1"/>
  <c r="I162"/>
  <c r="K162" s="1"/>
  <c r="I166"/>
  <c r="K166" s="1"/>
  <c r="D174"/>
  <c r="I174" s="1"/>
  <c r="K174" s="1"/>
  <c r="I135"/>
  <c r="K135" s="1"/>
  <c r="I139"/>
  <c r="K139" s="1"/>
  <c r="I143"/>
  <c r="K143" s="1"/>
  <c r="I151"/>
  <c r="K151" s="1"/>
  <c r="I155"/>
  <c r="K155" s="1"/>
  <c r="I159"/>
  <c r="K159" s="1"/>
  <c r="I167"/>
  <c r="K167" s="1"/>
  <c r="I132"/>
  <c r="K132" s="1"/>
  <c r="I140"/>
  <c r="K140" s="1"/>
  <c r="I144"/>
  <c r="K144" s="1"/>
  <c r="I148"/>
  <c r="K148" s="1"/>
  <c r="I156"/>
  <c r="K156" s="1"/>
  <c r="I160"/>
  <c r="K160" s="1"/>
  <c r="I164"/>
  <c r="K164" s="1"/>
  <c r="D119" i="36"/>
  <c r="I119" s="1"/>
  <c r="K119" s="1"/>
  <c r="D119" i="40"/>
  <c r="I119" s="1"/>
  <c r="K119" s="1"/>
  <c r="D119" i="24"/>
  <c r="I119" s="1"/>
  <c r="K119" s="1"/>
  <c r="D119" i="21"/>
  <c r="I119" s="1"/>
  <c r="K119" s="1"/>
  <c r="D119" i="6"/>
  <c r="I119" s="1"/>
  <c r="K119" s="1"/>
  <c r="D172" i="1"/>
  <c r="I168"/>
  <c r="K168" s="1"/>
  <c r="I152"/>
  <c r="K152" s="1"/>
  <c r="I136"/>
  <c r="K136" s="1"/>
  <c r="I128"/>
  <c r="K128" s="1"/>
  <c r="D167" i="34"/>
  <c r="I167" s="1"/>
  <c r="K167" s="1"/>
  <c r="D163"/>
  <c r="I163" s="1"/>
  <c r="K163" s="1"/>
  <c r="D159"/>
  <c r="I159" s="1"/>
  <c r="K159" s="1"/>
  <c r="D155"/>
  <c r="I155" s="1"/>
  <c r="K155" s="1"/>
  <c r="D151"/>
  <c r="I151" s="1"/>
  <c r="K151" s="1"/>
  <c r="D147"/>
  <c r="I147" s="1"/>
  <c r="K147" s="1"/>
  <c r="D143"/>
  <c r="I143" s="1"/>
  <c r="K143" s="1"/>
  <c r="D139"/>
  <c r="I139" s="1"/>
  <c r="K139" s="1"/>
  <c r="D135"/>
  <c r="I135" s="1"/>
  <c r="K135" s="1"/>
  <c r="D131"/>
  <c r="I131" s="1"/>
  <c r="K131" s="1"/>
  <c r="D127"/>
  <c r="D123"/>
  <c r="I173" i="35"/>
  <c r="K173" s="1"/>
  <c r="I168"/>
  <c r="K168" s="1"/>
  <c r="I161"/>
  <c r="K161" s="1"/>
  <c r="I153"/>
  <c r="K153" s="1"/>
  <c r="I145"/>
  <c r="K145" s="1"/>
  <c r="H5" i="44"/>
  <c r="G32" i="12" s="1"/>
  <c r="H6" i="44"/>
  <c r="G33" i="12" s="1"/>
  <c r="H7" i="44"/>
  <c r="G34" i="12" s="1"/>
  <c r="H8" i="44"/>
  <c r="G35" i="12" s="1"/>
  <c r="H9" i="44"/>
  <c r="G36" i="12" s="1"/>
  <c r="H10" i="44"/>
  <c r="G37" i="12" s="1"/>
  <c r="H11" i="44"/>
  <c r="G38" i="12" s="1"/>
  <c r="H12" i="44"/>
  <c r="G39" i="12" s="1"/>
  <c r="H13" i="44"/>
  <c r="G40" i="12" s="1"/>
  <c r="H14" i="44"/>
  <c r="H15"/>
  <c r="H16"/>
  <c r="H17"/>
  <c r="H18"/>
  <c r="H19"/>
  <c r="H20"/>
  <c r="H21"/>
  <c r="H22"/>
  <c r="H23"/>
  <c r="H24"/>
  <c r="H25"/>
  <c r="H26"/>
  <c r="H27"/>
  <c r="H28"/>
  <c r="G31" i="12"/>
  <c r="F3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G19"/>
  <c r="E19"/>
  <c r="G18"/>
  <c r="E18"/>
  <c r="G17"/>
  <c r="E17"/>
  <c r="G16"/>
  <c r="E16"/>
  <c r="F10" i="5"/>
  <c r="G15" i="3" s="1"/>
  <c r="F9" i="5"/>
  <c r="E15" i="3" s="1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P25" i="48" l="1"/>
  <c r="P26"/>
  <c r="Q52"/>
  <c r="R52"/>
  <c r="R25"/>
  <c r="R26"/>
  <c r="Q25"/>
  <c r="Q26"/>
  <c r="P52"/>
  <c r="I101" i="37"/>
  <c r="J101" s="1"/>
  <c r="I97"/>
  <c r="J97" s="1"/>
  <c r="I105"/>
  <c r="J105" s="1"/>
  <c r="I97" i="11"/>
  <c r="J97" s="1"/>
  <c r="J93"/>
  <c r="J89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I45"/>
  <c r="J45" s="1"/>
  <c r="I41"/>
  <c r="J41" s="1"/>
  <c r="I37"/>
  <c r="J37" s="1"/>
  <c r="I33"/>
  <c r="J33" s="1"/>
  <c r="I29"/>
  <c r="J29" s="1"/>
  <c r="I25"/>
  <c r="J25" s="1"/>
  <c r="I21"/>
  <c r="J21" s="1"/>
  <c r="I105"/>
  <c r="J105" s="1"/>
  <c r="I101"/>
  <c r="J101" s="1"/>
  <c r="I85"/>
  <c r="J85" s="1"/>
  <c r="I106"/>
  <c r="J106" s="1"/>
  <c r="I106" i="3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93" i="37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4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I34"/>
  <c r="J34" s="1"/>
  <c r="I30"/>
  <c r="J30" s="1"/>
  <c r="I26"/>
  <c r="J26" s="1"/>
  <c r="I22"/>
  <c r="J22" s="1"/>
  <c r="I105" i="23"/>
  <c r="J105" s="1"/>
  <c r="I101"/>
  <c r="J101" s="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99" i="35"/>
  <c r="J99" s="1"/>
  <c r="I83"/>
  <c r="J83" s="1"/>
  <c r="I75"/>
  <c r="J75" s="1"/>
  <c r="I71"/>
  <c r="J71" s="1"/>
  <c r="I59"/>
  <c r="J59" s="1"/>
  <c r="I55"/>
  <c r="J55" s="1"/>
  <c r="I51"/>
  <c r="J51" s="1"/>
  <c r="I47"/>
  <c r="J47" s="1"/>
  <c r="I35"/>
  <c r="J35" s="1"/>
  <c r="I27"/>
  <c r="J27" s="1"/>
  <c r="I108" i="36"/>
  <c r="J108" s="1"/>
  <c r="I96"/>
  <c r="J96" s="1"/>
  <c r="I84"/>
  <c r="J84" s="1"/>
  <c r="I76"/>
  <c r="J76" s="1"/>
  <c r="I72"/>
  <c r="J72" s="1"/>
  <c r="I52"/>
  <c r="J52" s="1"/>
  <c r="I48"/>
  <c r="J48" s="1"/>
  <c r="I36"/>
  <c r="J36" s="1"/>
  <c r="I95" i="39"/>
  <c r="J95" s="1"/>
  <c r="I91"/>
  <c r="J91" s="1"/>
  <c r="I87"/>
  <c r="J87" s="1"/>
  <c r="I71"/>
  <c r="J71" s="1"/>
  <c r="I67"/>
  <c r="J67" s="1"/>
  <c r="I63"/>
  <c r="J63" s="1"/>
  <c r="I51"/>
  <c r="J51" s="1"/>
  <c r="I43"/>
  <c r="J43" s="1"/>
  <c r="I31"/>
  <c r="J31" s="1"/>
  <c r="I108" i="40"/>
  <c r="J108" s="1"/>
  <c r="I64"/>
  <c r="J64" s="1"/>
  <c r="I52"/>
  <c r="J52" s="1"/>
  <c r="I44"/>
  <c r="J44" s="1"/>
  <c r="I24"/>
  <c r="J24" s="1"/>
  <c r="I83" i="43"/>
  <c r="J83" s="1"/>
  <c r="I79"/>
  <c r="J79" s="1"/>
  <c r="I75"/>
  <c r="J75" s="1"/>
  <c r="I71"/>
  <c r="J71" s="1"/>
  <c r="I67"/>
  <c r="J67" s="1"/>
  <c r="I59"/>
  <c r="J59" s="1"/>
  <c r="I55"/>
  <c r="J55" s="1"/>
  <c r="I43"/>
  <c r="J43" s="1"/>
  <c r="I27"/>
  <c r="J27" s="1"/>
  <c r="I84" i="24"/>
  <c r="J84" s="1"/>
  <c r="I76"/>
  <c r="J76" s="1"/>
  <c r="I52"/>
  <c r="J52" s="1"/>
  <c r="I44"/>
  <c r="J44" s="1"/>
  <c r="I32"/>
  <c r="J32" s="1"/>
  <c r="I99" i="20"/>
  <c r="J99" s="1"/>
  <c r="I91"/>
  <c r="J91" s="1"/>
  <c r="I87"/>
  <c r="J87" s="1"/>
  <c r="I83"/>
  <c r="J83" s="1"/>
  <c r="I75"/>
  <c r="J75" s="1"/>
  <c r="I71"/>
  <c r="J71" s="1"/>
  <c r="I63"/>
  <c r="J63" s="1"/>
  <c r="I47"/>
  <c r="J47" s="1"/>
  <c r="I39"/>
  <c r="J39" s="1"/>
  <c r="I31"/>
  <c r="J31" s="1"/>
  <c r="I27"/>
  <c r="J27" s="1"/>
  <c r="I23"/>
  <c r="J23" s="1"/>
  <c r="I92" i="21"/>
  <c r="J92" s="1"/>
  <c r="I88"/>
  <c r="J88" s="1"/>
  <c r="I76"/>
  <c r="J76" s="1"/>
  <c r="I72"/>
  <c r="J72" s="1"/>
  <c r="I68"/>
  <c r="J68" s="1"/>
  <c r="I60"/>
  <c r="J60" s="1"/>
  <c r="I56"/>
  <c r="J56" s="1"/>
  <c r="I52"/>
  <c r="J52" s="1"/>
  <c r="I48"/>
  <c r="J48" s="1"/>
  <c r="I32"/>
  <c r="J32" s="1"/>
  <c r="I24"/>
  <c r="J24" s="1"/>
  <c r="I20"/>
  <c r="J20" s="1"/>
  <c r="I30" i="18"/>
  <c r="J30" s="1"/>
  <c r="I26"/>
  <c r="J26" s="1"/>
  <c r="I22"/>
  <c r="J22" s="1"/>
  <c r="I107" i="5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107" i="35"/>
  <c r="J107" s="1"/>
  <c r="I91"/>
  <c r="J91" s="1"/>
  <c r="I79"/>
  <c r="J79" s="1"/>
  <c r="I67"/>
  <c r="J67" s="1"/>
  <c r="I43"/>
  <c r="J43" s="1"/>
  <c r="I31"/>
  <c r="J31" s="1"/>
  <c r="I100" i="36"/>
  <c r="J100" s="1"/>
  <c r="I88"/>
  <c r="J88" s="1"/>
  <c r="I80"/>
  <c r="J80" s="1"/>
  <c r="I64"/>
  <c r="J64" s="1"/>
  <c r="I56"/>
  <c r="J56" s="1"/>
  <c r="I40"/>
  <c r="J40" s="1"/>
  <c r="I28"/>
  <c r="J28" s="1"/>
  <c r="I103" i="39"/>
  <c r="J103" s="1"/>
  <c r="I99"/>
  <c r="J99" s="1"/>
  <c r="I79"/>
  <c r="J79" s="1"/>
  <c r="I75"/>
  <c r="J75" s="1"/>
  <c r="I59"/>
  <c r="J59" s="1"/>
  <c r="I39"/>
  <c r="J39" s="1"/>
  <c r="I35"/>
  <c r="J35" s="1"/>
  <c r="I104" i="40"/>
  <c r="J104" s="1"/>
  <c r="I100"/>
  <c r="J100" s="1"/>
  <c r="I88"/>
  <c r="J88" s="1"/>
  <c r="I76"/>
  <c r="J76" s="1"/>
  <c r="I60"/>
  <c r="J60" s="1"/>
  <c r="I56"/>
  <c r="J56" s="1"/>
  <c r="I40"/>
  <c r="J40" s="1"/>
  <c r="I32"/>
  <c r="J32" s="1"/>
  <c r="I28"/>
  <c r="J28" s="1"/>
  <c r="I20"/>
  <c r="J20" s="1"/>
  <c r="I107" i="43"/>
  <c r="J107" s="1"/>
  <c r="I99"/>
  <c r="J99" s="1"/>
  <c r="I95"/>
  <c r="J95" s="1"/>
  <c r="I87"/>
  <c r="J87" s="1"/>
  <c r="I51"/>
  <c r="J51" s="1"/>
  <c r="I35"/>
  <c r="J35" s="1"/>
  <c r="I31"/>
  <c r="J31" s="1"/>
  <c r="I23"/>
  <c r="J23" s="1"/>
  <c r="I104" i="24"/>
  <c r="J104" s="1"/>
  <c r="I88"/>
  <c r="J88" s="1"/>
  <c r="I80"/>
  <c r="J80" s="1"/>
  <c r="I64"/>
  <c r="J64" s="1"/>
  <c r="I56"/>
  <c r="J56" s="1"/>
  <c r="I36"/>
  <c r="J36" s="1"/>
  <c r="I28"/>
  <c r="J28" s="1"/>
  <c r="I24"/>
  <c r="J24" s="1"/>
  <c r="I20"/>
  <c r="J20" s="1"/>
  <c r="I107" i="20"/>
  <c r="J107" s="1"/>
  <c r="I95"/>
  <c r="J95" s="1"/>
  <c r="I79"/>
  <c r="J79" s="1"/>
  <c r="I59"/>
  <c r="J59" s="1"/>
  <c r="I51"/>
  <c r="J51" s="1"/>
  <c r="I100" i="21"/>
  <c r="J100" s="1"/>
  <c r="I96"/>
  <c r="J96" s="1"/>
  <c r="I84"/>
  <c r="J84" s="1"/>
  <c r="I80"/>
  <c r="J80" s="1"/>
  <c r="I64"/>
  <c r="J64" s="1"/>
  <c r="I44"/>
  <c r="J44" s="1"/>
  <c r="I40"/>
  <c r="J40" s="1"/>
  <c r="I36"/>
  <c r="J36" s="1"/>
  <c r="I28"/>
  <c r="J28" s="1"/>
  <c r="I108" i="11"/>
  <c r="J108" s="1"/>
  <c r="I104"/>
  <c r="J104" s="1"/>
  <c r="I100"/>
  <c r="J100" s="1"/>
  <c r="I96"/>
  <c r="J96" s="1"/>
  <c r="I103" i="35"/>
  <c r="J103" s="1"/>
  <c r="I95"/>
  <c r="J95" s="1"/>
  <c r="I87"/>
  <c r="J87" s="1"/>
  <c r="I63"/>
  <c r="J63" s="1"/>
  <c r="I39"/>
  <c r="J39" s="1"/>
  <c r="I23"/>
  <c r="J23" s="1"/>
  <c r="I104" i="36"/>
  <c r="J104" s="1"/>
  <c r="I92"/>
  <c r="J92" s="1"/>
  <c r="I68"/>
  <c r="J68" s="1"/>
  <c r="I60"/>
  <c r="J60" s="1"/>
  <c r="I44"/>
  <c r="J44" s="1"/>
  <c r="I32"/>
  <c r="J32" s="1"/>
  <c r="I24"/>
  <c r="J24" s="1"/>
  <c r="I20"/>
  <c r="J20" s="1"/>
  <c r="I107" i="39"/>
  <c r="J107" s="1"/>
  <c r="I83"/>
  <c r="J83" s="1"/>
  <c r="I55"/>
  <c r="J55" s="1"/>
  <c r="I47"/>
  <c r="J47" s="1"/>
  <c r="I27"/>
  <c r="J27" s="1"/>
  <c r="I23"/>
  <c r="J23" s="1"/>
  <c r="I96" i="40"/>
  <c r="J96" s="1"/>
  <c r="I92"/>
  <c r="J92" s="1"/>
  <c r="I84"/>
  <c r="J84" s="1"/>
  <c r="I80"/>
  <c r="J80" s="1"/>
  <c r="I72"/>
  <c r="J72" s="1"/>
  <c r="I68"/>
  <c r="J68" s="1"/>
  <c r="I48"/>
  <c r="J48" s="1"/>
  <c r="I36"/>
  <c r="I103" i="43"/>
  <c r="J103" s="1"/>
  <c r="I91"/>
  <c r="J91" s="1"/>
  <c r="I63"/>
  <c r="J63" s="1"/>
  <c r="I47"/>
  <c r="J47" s="1"/>
  <c r="I39"/>
  <c r="J39" s="1"/>
  <c r="I108" i="24"/>
  <c r="J108" s="1"/>
  <c r="I100"/>
  <c r="J100" s="1"/>
  <c r="I96"/>
  <c r="J96" s="1"/>
  <c r="I92"/>
  <c r="J92" s="1"/>
  <c r="I72"/>
  <c r="J72" s="1"/>
  <c r="I68"/>
  <c r="J68" s="1"/>
  <c r="I60"/>
  <c r="J60" s="1"/>
  <c r="I48"/>
  <c r="J48" s="1"/>
  <c r="I40"/>
  <c r="J40" s="1"/>
  <c r="I103" i="20"/>
  <c r="J103" s="1"/>
  <c r="I67"/>
  <c r="J67" s="1"/>
  <c r="I55"/>
  <c r="J55" s="1"/>
  <c r="I43"/>
  <c r="J43" s="1"/>
  <c r="I35"/>
  <c r="J35" s="1"/>
  <c r="I108" i="21"/>
  <c r="J108" s="1"/>
  <c r="I104"/>
  <c r="J104" s="1"/>
  <c r="I107" i="11"/>
  <c r="J107" s="1"/>
  <c r="I103"/>
  <c r="J103" s="1"/>
  <c r="I102"/>
  <c r="J102" s="1"/>
  <c r="I98"/>
  <c r="J98" s="1"/>
  <c r="J94"/>
  <c r="J90"/>
  <c r="J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5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J92" i="11"/>
  <c r="J88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0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1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99" i="11"/>
  <c r="J99" s="1"/>
  <c r="I95"/>
  <c r="J95" s="1"/>
  <c r="J91"/>
  <c r="J87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4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33" i="42"/>
  <c r="J33" s="1"/>
  <c r="I29"/>
  <c r="J29" s="1"/>
  <c r="I25"/>
  <c r="J25" s="1"/>
  <c r="I21"/>
  <c r="J21" s="1"/>
  <c r="I106" i="43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3"/>
  <c r="J108" s="1"/>
  <c r="I104"/>
  <c r="J104" s="1"/>
  <c r="I100"/>
  <c r="J100" s="1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I105" i="1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46" i="40"/>
  <c r="J46" s="1"/>
  <c r="I42"/>
  <c r="J42" s="1"/>
  <c r="I38"/>
  <c r="J38" s="1"/>
  <c r="I34"/>
  <c r="J34" s="1"/>
  <c r="I30"/>
  <c r="J30" s="1"/>
  <c r="I26"/>
  <c r="J26" s="1"/>
  <c r="I22"/>
  <c r="J22" s="1"/>
  <c r="I107" i="4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3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3"/>
  <c r="J107" s="1"/>
  <c r="I103"/>
  <c r="J103" s="1"/>
  <c r="I99"/>
  <c r="J99" s="1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45" i="40"/>
  <c r="J45" s="1"/>
  <c r="I41"/>
  <c r="J41" s="1"/>
  <c r="I37"/>
  <c r="J37" s="1"/>
  <c r="I33"/>
  <c r="J33" s="1"/>
  <c r="I29"/>
  <c r="J29" s="1"/>
  <c r="I25"/>
  <c r="J25" s="1"/>
  <c r="I21"/>
  <c r="J21" s="1"/>
  <c r="I106" i="4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3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3"/>
  <c r="J106" s="1"/>
  <c r="I102"/>
  <c r="J102" s="1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0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5"/>
  <c r="J108" s="1"/>
  <c r="I104"/>
  <c r="J104" s="1"/>
  <c r="I100"/>
  <c r="J100" s="1"/>
  <c r="I96"/>
  <c r="J96" s="1"/>
  <c r="I92"/>
  <c r="J92" s="1"/>
  <c r="I88"/>
  <c r="J88" s="1"/>
  <c r="I84"/>
  <c r="J84" s="1"/>
  <c r="I69" i="18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9"/>
  <c r="J106" s="1"/>
  <c r="I102"/>
  <c r="J102" s="1"/>
  <c r="I98"/>
  <c r="J98" s="1"/>
  <c r="I94"/>
  <c r="J94" s="1"/>
  <c r="I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0"/>
  <c r="J107" s="1"/>
  <c r="I103"/>
  <c r="J103" s="1"/>
  <c r="I99"/>
  <c r="J99" s="1"/>
  <c r="J95"/>
  <c r="J9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"/>
  <c r="J108" s="1"/>
  <c r="I104"/>
  <c r="J104" s="1"/>
  <c r="I100"/>
  <c r="J100" s="1"/>
  <c r="I96"/>
  <c r="J96" s="1"/>
  <c r="I92"/>
  <c r="J92" s="1"/>
  <c r="J88"/>
  <c r="J84"/>
  <c r="J80"/>
  <c r="J76"/>
  <c r="J72"/>
  <c r="J68"/>
  <c r="J64"/>
  <c r="J60"/>
  <c r="J56"/>
  <c r="J52"/>
  <c r="J48"/>
  <c r="J44"/>
  <c r="I40"/>
  <c r="J40" s="1"/>
  <c r="I36"/>
  <c r="J36" s="1"/>
  <c r="J32"/>
  <c r="J28"/>
  <c r="J24"/>
  <c r="I20"/>
  <c r="J20" s="1"/>
  <c r="I60" i="19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80" i="5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71" i="5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6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7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0"/>
  <c r="J108" s="1"/>
  <c r="I104"/>
  <c r="J104" s="1"/>
  <c r="I100"/>
  <c r="J100" s="1"/>
  <c r="J96"/>
  <c r="J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"/>
  <c r="J105" s="1"/>
  <c r="I101"/>
  <c r="J101" s="1"/>
  <c r="I97"/>
  <c r="J97" s="1"/>
  <c r="I93"/>
  <c r="J93" s="1"/>
  <c r="J89"/>
  <c r="J85"/>
  <c r="J81"/>
  <c r="J77"/>
  <c r="J73"/>
  <c r="J69"/>
  <c r="J65"/>
  <c r="J61"/>
  <c r="J57"/>
  <c r="J53"/>
  <c r="J49"/>
  <c r="J45"/>
  <c r="I41"/>
  <c r="J41" s="1"/>
  <c r="I28" i="8"/>
  <c r="J28" s="1"/>
  <c r="I24"/>
  <c r="J24" s="1"/>
  <c r="I20"/>
  <c r="J20" s="1"/>
  <c r="I105" i="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0"/>
  <c r="J106" s="1"/>
  <c r="I102"/>
  <c r="J102" s="1"/>
  <c r="J98"/>
  <c r="J94"/>
  <c r="J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"/>
  <c r="J107" s="1"/>
  <c r="I103"/>
  <c r="J103" s="1"/>
  <c r="I99"/>
  <c r="J99" s="1"/>
  <c r="I95"/>
  <c r="J95" s="1"/>
  <c r="I91"/>
  <c r="J91" s="1"/>
  <c r="J87"/>
  <c r="J83"/>
  <c r="J79"/>
  <c r="J75"/>
  <c r="J71"/>
  <c r="J67"/>
  <c r="I31" i="8"/>
  <c r="J31" s="1"/>
  <c r="I27"/>
  <c r="J27" s="1"/>
  <c r="I23"/>
  <c r="J23" s="1"/>
  <c r="I108" i="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0"/>
  <c r="J105" s="1"/>
  <c r="I101"/>
  <c r="J101" s="1"/>
  <c r="J97"/>
  <c r="J93"/>
  <c r="J89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"/>
  <c r="J106" s="1"/>
  <c r="I102"/>
  <c r="J102" s="1"/>
  <c r="I98"/>
  <c r="J98" s="1"/>
  <c r="I94"/>
  <c r="J94" s="1"/>
  <c r="I90"/>
  <c r="J90" s="1"/>
  <c r="J86"/>
  <c r="J82"/>
  <c r="J78"/>
  <c r="J74"/>
  <c r="J70"/>
  <c r="J63"/>
  <c r="J59"/>
  <c r="J55"/>
  <c r="J51"/>
  <c r="J47"/>
  <c r="J43"/>
  <c r="I39"/>
  <c r="J39" s="1"/>
  <c r="I35"/>
  <c r="J35" s="1"/>
  <c r="J31"/>
  <c r="J27"/>
  <c r="I23"/>
  <c r="J23" s="1"/>
  <c r="J66"/>
  <c r="J62"/>
  <c r="J58"/>
  <c r="J54"/>
  <c r="J50"/>
  <c r="J46"/>
  <c r="I42"/>
  <c r="J42" s="1"/>
  <c r="I38"/>
  <c r="J38" s="1"/>
  <c r="I34"/>
  <c r="J34" s="1"/>
  <c r="J30"/>
  <c r="J26"/>
  <c r="I22"/>
  <c r="J22" s="1"/>
  <c r="I37"/>
  <c r="J37" s="1"/>
  <c r="J33"/>
  <c r="J29"/>
  <c r="J25"/>
  <c r="I21"/>
  <c r="J21" s="1"/>
  <c r="J54" i="11"/>
  <c r="J49"/>
  <c r="J36" i="40"/>
  <c r="J38" i="42"/>
  <c r="J20" i="23"/>
  <c r="J90" i="9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D7" i="21"/>
  <c r="G9" i="5"/>
  <c r="D7"/>
  <c r="G9" i="6"/>
  <c r="D7"/>
  <c r="G9" i="7"/>
  <c r="D7"/>
  <c r="G9" i="8"/>
  <c r="D7"/>
  <c r="G9" i="9"/>
  <c r="D7"/>
  <c r="G9" i="10"/>
  <c r="D7"/>
  <c r="G9" i="11"/>
  <c r="D7"/>
  <c r="G9" i="1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I170" s="1"/>
  <c r="K170" s="1"/>
  <c r="E115"/>
  <c r="I169" s="1"/>
  <c r="K169" s="1"/>
  <c r="H110"/>
  <c r="I19"/>
  <c r="J19" s="1"/>
  <c r="K110" s="1"/>
  <c r="I25" i="3" s="1"/>
  <c r="K4" i="41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I26" i="3" s="1"/>
  <c r="K4" i="40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I171" s="1"/>
  <c r="K171" s="1"/>
  <c r="G115"/>
  <c r="I170" s="1"/>
  <c r="K170" s="1"/>
  <c r="E115"/>
  <c r="I169" s="1"/>
  <c r="K169" s="1"/>
  <c r="H110"/>
  <c r="I19"/>
  <c r="J19" s="1"/>
  <c r="K110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I171" s="1"/>
  <c r="K171" s="1"/>
  <c r="G115"/>
  <c r="I170" s="1"/>
  <c r="K170" s="1"/>
  <c r="E115"/>
  <c r="I169" s="1"/>
  <c r="K169" s="1"/>
  <c r="H110"/>
  <c r="I19"/>
  <c r="J19" s="1"/>
  <c r="K110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66"/>
  <c r="G65"/>
  <c r="G64"/>
  <c r="G63"/>
  <c r="G62"/>
  <c r="G61"/>
  <c r="G60"/>
  <c r="G59"/>
  <c r="G58"/>
  <c r="G57"/>
  <c r="E66"/>
  <c r="E65"/>
  <c r="E64"/>
  <c r="E63"/>
  <c r="E62"/>
  <c r="E61"/>
  <c r="E60"/>
  <c r="E59"/>
  <c r="E58"/>
  <c r="E57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/>
  <c r="I29"/>
  <c r="I28"/>
  <c r="I27"/>
  <c r="I24"/>
  <c r="I31"/>
  <c r="I32"/>
  <c r="K111" i="39"/>
  <c r="K111" i="41"/>
  <c r="C266" i="43"/>
  <c r="C286"/>
  <c r="C276"/>
  <c r="C271"/>
  <c r="C281"/>
  <c r="C266" i="42"/>
  <c r="C276"/>
  <c r="C271"/>
  <c r="C286"/>
  <c r="C281"/>
  <c r="C261" i="39"/>
  <c r="C276"/>
  <c r="C281"/>
  <c r="C271"/>
  <c r="C286"/>
  <c r="C191" i="40"/>
  <c r="C271"/>
  <c r="C286"/>
  <c r="C276"/>
  <c r="C281"/>
  <c r="K111" i="36"/>
  <c r="C191" i="38"/>
  <c r="C286"/>
  <c r="C281"/>
  <c r="C276"/>
  <c r="C271"/>
  <c r="C191" i="41"/>
  <c r="C271"/>
  <c r="C281"/>
  <c r="C286"/>
  <c r="C276"/>
  <c r="C191" i="36"/>
  <c r="C281"/>
  <c r="C286"/>
  <c r="C271"/>
  <c r="C276"/>
  <c r="C281" i="35"/>
  <c r="C276"/>
  <c r="C271"/>
  <c r="C286"/>
  <c r="C266" i="34"/>
  <c r="C286"/>
  <c r="C281"/>
  <c r="C276"/>
  <c r="C271"/>
  <c r="C266" i="37"/>
  <c r="C286"/>
  <c r="C276"/>
  <c r="C271"/>
  <c r="C281"/>
  <c r="J122"/>
  <c r="E208" s="1"/>
  <c r="I208" s="1"/>
  <c r="J130"/>
  <c r="E248" s="1"/>
  <c r="I248" s="1"/>
  <c r="J128" i="40"/>
  <c r="E238" s="1"/>
  <c r="I238" s="1"/>
  <c r="J136"/>
  <c r="E278" s="1"/>
  <c r="I278" s="1"/>
  <c r="J172" i="43"/>
  <c r="J122" i="34"/>
  <c r="E208" s="1"/>
  <c r="I208" s="1"/>
  <c r="J124" i="35"/>
  <c r="E218" s="1"/>
  <c r="I218" s="1"/>
  <c r="J128"/>
  <c r="E238" s="1"/>
  <c r="I238" s="1"/>
  <c r="J132"/>
  <c r="E258" s="1"/>
  <c r="I258" s="1"/>
  <c r="J127" i="37"/>
  <c r="E233" s="1"/>
  <c r="I233" s="1"/>
  <c r="J131"/>
  <c r="E253" s="1"/>
  <c r="I253" s="1"/>
  <c r="J135"/>
  <c r="E273" s="1"/>
  <c r="I273" s="1"/>
  <c r="J126" i="39"/>
  <c r="E228" s="1"/>
  <c r="I228" s="1"/>
  <c r="J172" i="41"/>
  <c r="J172" i="36"/>
  <c r="J121" i="35"/>
  <c r="E203" s="1"/>
  <c r="I203" s="1"/>
  <c r="J125"/>
  <c r="E223" s="1"/>
  <c r="I223" s="1"/>
  <c r="J129"/>
  <c r="E243" s="1"/>
  <c r="I243" s="1"/>
  <c r="J133"/>
  <c r="E263" s="1"/>
  <c r="I263" s="1"/>
  <c r="J168"/>
  <c r="J120" i="37"/>
  <c r="E198" s="1"/>
  <c r="I198" s="1"/>
  <c r="J128"/>
  <c r="E238" s="1"/>
  <c r="I238" s="1"/>
  <c r="J132"/>
  <c r="E258" s="1"/>
  <c r="I258" s="1"/>
  <c r="J122" i="38"/>
  <c r="E208" s="1"/>
  <c r="I208" s="1"/>
  <c r="J126"/>
  <c r="E228" s="1"/>
  <c r="I228" s="1"/>
  <c r="J130"/>
  <c r="E248" s="1"/>
  <c r="I248" s="1"/>
  <c r="J134"/>
  <c r="E268" s="1"/>
  <c r="I268" s="1"/>
  <c r="J134" i="40"/>
  <c r="E268" s="1"/>
  <c r="I268" s="1"/>
  <c r="J134" i="37"/>
  <c r="E268" s="1"/>
  <c r="I268" s="1"/>
  <c r="J124" i="38"/>
  <c r="E218" s="1"/>
  <c r="I218" s="1"/>
  <c r="J132"/>
  <c r="E258" s="1"/>
  <c r="I258" s="1"/>
  <c r="J133" i="39"/>
  <c r="E263" s="1"/>
  <c r="I263" s="1"/>
  <c r="J132" i="40"/>
  <c r="E258" s="1"/>
  <c r="I258" s="1"/>
  <c r="J124" i="34"/>
  <c r="E218" s="1"/>
  <c r="I218" s="1"/>
  <c r="J121" i="37"/>
  <c r="E203" s="1"/>
  <c r="I203" s="1"/>
  <c r="J125"/>
  <c r="E223" s="1"/>
  <c r="I223" s="1"/>
  <c r="J133"/>
  <c r="E263" s="1"/>
  <c r="I263" s="1"/>
  <c r="J174"/>
  <c r="J173" i="35"/>
  <c r="J173" i="43"/>
  <c r="J169" i="34"/>
  <c r="J170" i="37"/>
  <c r="J174" i="42"/>
  <c r="C191" i="37"/>
  <c r="C231" i="41"/>
  <c r="J174" i="43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C191" i="42"/>
  <c r="J174" i="34"/>
  <c r="J119" i="35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D58" i="3"/>
  <c r="D66"/>
  <c r="D59"/>
  <c r="D63"/>
  <c r="D60"/>
  <c r="D62"/>
  <c r="D64"/>
  <c r="D57"/>
  <c r="D61"/>
  <c r="D65"/>
  <c r="J119" i="42"/>
  <c r="J119" i="37"/>
  <c r="J119" i="40"/>
  <c r="J129"/>
  <c r="E243" s="1"/>
  <c r="I243" s="1"/>
  <c r="J168"/>
  <c r="J124" i="41"/>
  <c r="E218" s="1"/>
  <c r="I218" s="1"/>
  <c r="J128" i="38"/>
  <c r="E238" s="1"/>
  <c r="I238" s="1"/>
  <c r="J121" i="39"/>
  <c r="E203" s="1"/>
  <c r="I203" s="1"/>
  <c r="J131" i="41"/>
  <c r="E253" s="1"/>
  <c r="I253" s="1"/>
  <c r="J134"/>
  <c r="E268" s="1"/>
  <c r="I268" s="1"/>
  <c r="J129" i="39"/>
  <c r="E243" s="1"/>
  <c r="I243" s="1"/>
  <c r="J133" i="40"/>
  <c r="E263" s="1"/>
  <c r="I263" s="1"/>
  <c r="J130" i="39"/>
  <c r="E248" s="1"/>
  <c r="I248" s="1"/>
  <c r="J120" i="40"/>
  <c r="E198" s="1"/>
  <c r="I198" s="1"/>
  <c r="J131"/>
  <c r="E253" s="1"/>
  <c r="I253" s="1"/>
  <c r="J135"/>
  <c r="E273" s="1"/>
  <c r="I273" s="1"/>
  <c r="J123" i="41"/>
  <c r="E213" s="1"/>
  <c r="I213" s="1"/>
  <c r="J171" i="42"/>
  <c r="J120" i="38"/>
  <c r="E198" s="1"/>
  <c r="I198" s="1"/>
  <c r="J136"/>
  <c r="E278" s="1"/>
  <c r="I278" s="1"/>
  <c r="J122" i="39"/>
  <c r="E208" s="1"/>
  <c r="I208" s="1"/>
  <c r="J168"/>
  <c r="J124" i="40"/>
  <c r="E218" s="1"/>
  <c r="I218" s="1"/>
  <c r="J132" i="41"/>
  <c r="E258" s="1"/>
  <c r="I258" s="1"/>
  <c r="J135"/>
  <c r="E273" s="1"/>
  <c r="I273" s="1"/>
  <c r="J171" i="36"/>
  <c r="J170" i="38"/>
  <c r="K111" i="42"/>
  <c r="J125"/>
  <c r="E223" s="1"/>
  <c r="I223" s="1"/>
  <c r="J168"/>
  <c r="J129"/>
  <c r="E243" s="1"/>
  <c r="I243" s="1"/>
  <c r="G177"/>
  <c r="J122"/>
  <c r="E208" s="1"/>
  <c r="I208" s="1"/>
  <c r="J126"/>
  <c r="E228" s="1"/>
  <c r="I228" s="1"/>
  <c r="J130"/>
  <c r="E248" s="1"/>
  <c r="I248" s="1"/>
  <c r="J134"/>
  <c r="E268" s="1"/>
  <c r="I268" s="1"/>
  <c r="G177" i="34"/>
  <c r="K111" i="35"/>
  <c r="J123" i="42"/>
  <c r="E213" s="1"/>
  <c r="I213" s="1"/>
  <c r="J127"/>
  <c r="E233" s="1"/>
  <c r="I233" s="1"/>
  <c r="J131"/>
  <c r="E253" s="1"/>
  <c r="I253" s="1"/>
  <c r="J135"/>
  <c r="E273" s="1"/>
  <c r="I273" s="1"/>
  <c r="J172"/>
  <c r="J173" i="34"/>
  <c r="G177" i="35"/>
  <c r="J121" i="42"/>
  <c r="E203" s="1"/>
  <c r="I203" s="1"/>
  <c r="J133"/>
  <c r="E263" s="1"/>
  <c r="I263" s="1"/>
  <c r="J172" i="34"/>
  <c r="J120" i="42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3" i="35"/>
  <c r="E213" s="1"/>
  <c r="I213" s="1"/>
  <c r="J127"/>
  <c r="E233" s="1"/>
  <c r="I233" s="1"/>
  <c r="J131"/>
  <c r="E253" s="1"/>
  <c r="I253" s="1"/>
  <c r="J135"/>
  <c r="E273" s="1"/>
  <c r="I273" s="1"/>
  <c r="J120" i="36"/>
  <c r="E198" s="1"/>
  <c r="I198" s="1"/>
  <c r="J122"/>
  <c r="E208" s="1"/>
  <c r="I208" s="1"/>
  <c r="J124"/>
  <c r="E218" s="1"/>
  <c r="I218" s="1"/>
  <c r="J126"/>
  <c r="E228" s="1"/>
  <c r="I228" s="1"/>
  <c r="J128"/>
  <c r="E238" s="1"/>
  <c r="I238" s="1"/>
  <c r="J130"/>
  <c r="E248" s="1"/>
  <c r="I248" s="1"/>
  <c r="J132"/>
  <c r="E258" s="1"/>
  <c r="I258" s="1"/>
  <c r="J134"/>
  <c r="E268" s="1"/>
  <c r="I268" s="1"/>
  <c r="J136"/>
  <c r="E278" s="1"/>
  <c r="I278" s="1"/>
  <c r="G177"/>
  <c r="G177" i="37"/>
  <c r="J125" i="38"/>
  <c r="E223" s="1"/>
  <c r="I223" s="1"/>
  <c r="J133"/>
  <c r="E263" s="1"/>
  <c r="I263" s="1"/>
  <c r="G177" i="39"/>
  <c r="J168" i="41"/>
  <c r="C196" i="42"/>
  <c r="C201"/>
  <c r="C206"/>
  <c r="C211"/>
  <c r="C216"/>
  <c r="C221"/>
  <c r="C226"/>
  <c r="C231"/>
  <c r="C236"/>
  <c r="C241"/>
  <c r="C246"/>
  <c r="C251"/>
  <c r="C256"/>
  <c r="C261"/>
  <c r="C266" i="35"/>
  <c r="C261"/>
  <c r="C256"/>
  <c r="C251"/>
  <c r="C246"/>
  <c r="C241"/>
  <c r="C236"/>
  <c r="C231"/>
  <c r="C226"/>
  <c r="C221"/>
  <c r="C216"/>
  <c r="C211"/>
  <c r="C206"/>
  <c r="C201"/>
  <c r="C196"/>
  <c r="J174" i="36"/>
  <c r="J136" i="37"/>
  <c r="E278" s="1"/>
  <c r="I278" s="1"/>
  <c r="J123" i="38"/>
  <c r="E213" s="1"/>
  <c r="I213" s="1"/>
  <c r="J131"/>
  <c r="E253" s="1"/>
  <c r="I253" s="1"/>
  <c r="J120" i="39"/>
  <c r="E198" s="1"/>
  <c r="I198" s="1"/>
  <c r="J128"/>
  <c r="E238" s="1"/>
  <c r="I238" s="1"/>
  <c r="J136"/>
  <c r="E278" s="1"/>
  <c r="I278" s="1"/>
  <c r="J174"/>
  <c r="J130" i="41"/>
  <c r="E248" s="1"/>
  <c r="I248" s="1"/>
  <c r="J119" i="36"/>
  <c r="J121"/>
  <c r="E203" s="1"/>
  <c r="I203" s="1"/>
  <c r="J123"/>
  <c r="E213" s="1"/>
  <c r="I213" s="1"/>
  <c r="J125"/>
  <c r="E223" s="1"/>
  <c r="I223" s="1"/>
  <c r="J127"/>
  <c r="E233" s="1"/>
  <c r="I233" s="1"/>
  <c r="J129"/>
  <c r="E243" s="1"/>
  <c r="I243" s="1"/>
  <c r="J131"/>
  <c r="E253" s="1"/>
  <c r="I253" s="1"/>
  <c r="J133"/>
  <c r="E263" s="1"/>
  <c r="I263" s="1"/>
  <c r="J135"/>
  <c r="E273" s="1"/>
  <c r="I273" s="1"/>
  <c r="J168"/>
  <c r="J168" i="37"/>
  <c r="J172"/>
  <c r="J121" i="38"/>
  <c r="E203" s="1"/>
  <c r="I203" s="1"/>
  <c r="J129"/>
  <c r="E243" s="1"/>
  <c r="I243" s="1"/>
  <c r="J168"/>
  <c r="G177" i="41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J127" i="38"/>
  <c r="E233" s="1"/>
  <c r="I233" s="1"/>
  <c r="J135"/>
  <c r="E273" s="1"/>
  <c r="I273" s="1"/>
  <c r="J124" i="39"/>
  <c r="E218" s="1"/>
  <c r="I218" s="1"/>
  <c r="J132"/>
  <c r="E258" s="1"/>
  <c r="I258" s="1"/>
  <c r="G177" i="40"/>
  <c r="J122"/>
  <c r="E208" s="1"/>
  <c r="I208" s="1"/>
  <c r="J121" i="41"/>
  <c r="E203" s="1"/>
  <c r="I203" s="1"/>
  <c r="J126" i="40"/>
  <c r="E228" s="1"/>
  <c r="I228" s="1"/>
  <c r="J133" i="41"/>
  <c r="E263" s="1"/>
  <c r="I263" s="1"/>
  <c r="J173" i="36"/>
  <c r="K111" i="37"/>
  <c r="J173"/>
  <c r="J119" i="39"/>
  <c r="C201"/>
  <c r="C211"/>
  <c r="C221"/>
  <c r="C231"/>
  <c r="C241"/>
  <c r="C251"/>
  <c r="J130" i="40"/>
  <c r="E248" s="1"/>
  <c r="I248" s="1"/>
  <c r="J129" i="41"/>
  <c r="E243" s="1"/>
  <c r="I243" s="1"/>
  <c r="K111" i="38"/>
  <c r="J173" i="39"/>
  <c r="K111" i="40"/>
  <c r="J125" i="41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J122"/>
  <c r="E208" s="1"/>
  <c r="I208" s="1"/>
  <c r="J126"/>
  <c r="E228" s="1"/>
  <c r="I228" s="1"/>
  <c r="J130"/>
  <c r="E248" s="1"/>
  <c r="I248" s="1"/>
  <c r="J134"/>
  <c r="E268" s="1"/>
  <c r="I268" s="1"/>
  <c r="J123"/>
  <c r="E213" s="1"/>
  <c r="I213" s="1"/>
  <c r="J127"/>
  <c r="E233" s="1"/>
  <c r="I233" s="1"/>
  <c r="J131"/>
  <c r="E253" s="1"/>
  <c r="I253" s="1"/>
  <c r="J135"/>
  <c r="E273" s="1"/>
  <c r="I273" s="1"/>
  <c r="J120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1"/>
  <c r="E203" s="1"/>
  <c r="I203" s="1"/>
  <c r="J125"/>
  <c r="E223" s="1"/>
  <c r="I223" s="1"/>
  <c r="J129"/>
  <c r="E243" s="1"/>
  <c r="I243" s="1"/>
  <c r="J133"/>
  <c r="E263" s="1"/>
  <c r="I263" s="1"/>
  <c r="J168"/>
  <c r="K111"/>
  <c r="C196"/>
  <c r="C201"/>
  <c r="C206"/>
  <c r="C211"/>
  <c r="C216"/>
  <c r="C221"/>
  <c r="C226"/>
  <c r="C231"/>
  <c r="C236"/>
  <c r="C241"/>
  <c r="C246"/>
  <c r="C251"/>
  <c r="C256"/>
  <c r="C261"/>
  <c r="J121" i="34" l="1"/>
  <c r="E203" s="1"/>
  <c r="I203" s="1"/>
  <c r="J122" i="41"/>
  <c r="E208" s="1"/>
  <c r="I208" s="1"/>
  <c r="J127" i="39"/>
  <c r="E233" s="1"/>
  <c r="I233" s="1"/>
  <c r="J120" i="35"/>
  <c r="E198" s="1"/>
  <c r="I198" s="1"/>
  <c r="J134" i="34"/>
  <c r="E268" s="1"/>
  <c r="I268" s="1"/>
  <c r="J127"/>
  <c r="E233" s="1"/>
  <c r="I233" s="1"/>
  <c r="J123"/>
  <c r="E213" s="1"/>
  <c r="I213" s="1"/>
  <c r="J123" i="40"/>
  <c r="E213" s="1"/>
  <c r="I213" s="1"/>
  <c r="J130" i="35"/>
  <c r="E248" s="1"/>
  <c r="I248" s="1"/>
  <c r="J172" i="40"/>
  <c r="J136" i="41"/>
  <c r="E278" s="1"/>
  <c r="I278" s="1"/>
  <c r="J129" i="37"/>
  <c r="E243" s="1"/>
  <c r="I243" s="1"/>
  <c r="J127" i="40"/>
  <c r="E233" s="1"/>
  <c r="I233" s="1"/>
  <c r="J168" i="34"/>
  <c r="J130"/>
  <c r="E248" s="1"/>
  <c r="I248" s="1"/>
  <c r="J136"/>
  <c r="E278" s="1"/>
  <c r="I278" s="1"/>
  <c r="J124" i="37"/>
  <c r="E218" s="1"/>
  <c r="I218" s="1"/>
  <c r="J172" i="38"/>
  <c r="J134" i="39"/>
  <c r="E268" s="1"/>
  <c r="I268" s="1"/>
  <c r="J123"/>
  <c r="E213" s="1"/>
  <c r="I213" s="1"/>
  <c r="J121" i="40"/>
  <c r="E203" s="1"/>
  <c r="I203" s="1"/>
  <c r="J128" i="41"/>
  <c r="E238" s="1"/>
  <c r="I238" s="1"/>
  <c r="J132" i="34"/>
  <c r="E258" s="1"/>
  <c r="I258" s="1"/>
  <c r="J131"/>
  <c r="E253" s="1"/>
  <c r="I253" s="1"/>
  <c r="J125" i="39"/>
  <c r="E223" s="1"/>
  <c r="I223" s="1"/>
  <c r="J126" i="35"/>
  <c r="E228" s="1"/>
  <c r="I228" s="1"/>
  <c r="J126" i="41"/>
  <c r="E228" s="1"/>
  <c r="I228" s="1"/>
  <c r="J125" i="34"/>
  <c r="E223" s="1"/>
  <c r="I223" s="1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J134" i="35"/>
  <c r="E268" s="1"/>
  <c r="I268" s="1"/>
  <c r="J122"/>
  <c r="E208" s="1"/>
  <c r="I208" s="1"/>
  <c r="J125" i="40"/>
  <c r="E223" s="1"/>
  <c r="I223" s="1"/>
  <c r="J172" i="39"/>
  <c r="J135"/>
  <c r="E273" s="1"/>
  <c r="I273" s="1"/>
  <c r="J129" i="34"/>
  <c r="E243" s="1"/>
  <c r="I243" s="1"/>
  <c r="J128"/>
  <c r="E238" s="1"/>
  <c r="I238" s="1"/>
  <c r="J127" i="41"/>
  <c r="E233" s="1"/>
  <c r="I233" s="1"/>
  <c r="J126" i="37"/>
  <c r="E228" s="1"/>
  <c r="I228" s="1"/>
  <c r="J136" i="35"/>
  <c r="E278" s="1"/>
  <c r="I278" s="1"/>
  <c r="J126" i="34"/>
  <c r="E228" s="1"/>
  <c r="I228" s="1"/>
  <c r="J133"/>
  <c r="E263" s="1"/>
  <c r="I263" s="1"/>
  <c r="J172" i="35"/>
  <c r="J120" i="34"/>
  <c r="E198" s="1"/>
  <c r="I198" s="1"/>
  <c r="J171" i="37"/>
  <c r="J170" i="35"/>
  <c r="I177" i="34"/>
  <c r="J170"/>
  <c r="J171" i="35"/>
  <c r="J171" i="43"/>
  <c r="I177" i="40"/>
  <c r="O26" i="3" s="1"/>
  <c r="Q26" s="1"/>
  <c r="J171" i="40"/>
  <c r="J171" i="41"/>
  <c r="I177" i="36"/>
  <c r="J30" i="3" s="1"/>
  <c r="J170" i="41"/>
  <c r="J170" i="36"/>
  <c r="J170" i="43"/>
  <c r="J169" i="35"/>
  <c r="I177"/>
  <c r="J170" i="39"/>
  <c r="J169" i="38"/>
  <c r="J169" i="37"/>
  <c r="J170" i="42"/>
  <c r="J169" i="41"/>
  <c r="I177"/>
  <c r="J171" i="39"/>
  <c r="I177" i="37"/>
  <c r="J169" i="39"/>
  <c r="J171" i="34"/>
  <c r="J169" i="40"/>
  <c r="I177" i="38"/>
  <c r="J169" i="36"/>
  <c r="I177" i="39"/>
  <c r="J169" i="42"/>
  <c r="I177"/>
  <c r="J169" i="43"/>
  <c r="I177"/>
  <c r="K175" l="1"/>
  <c r="F180" s="1"/>
  <c r="J26" i="3"/>
  <c r="J32"/>
  <c r="O32"/>
  <c r="Q32" s="1"/>
  <c r="O30"/>
  <c r="Q30" s="1"/>
  <c r="K175" i="34"/>
  <c r="F180" s="1"/>
  <c r="K175" i="35"/>
  <c r="F180" s="1"/>
  <c r="K175" i="41"/>
  <c r="F180" s="1"/>
  <c r="K175" i="37"/>
  <c r="F180" s="1"/>
  <c r="K175" i="40"/>
  <c r="F180" s="1"/>
  <c r="K175" i="38"/>
  <c r="F180" s="1"/>
  <c r="K175" i="42"/>
  <c r="F180" s="1"/>
  <c r="K175" i="39"/>
  <c r="F180" s="1"/>
  <c r="K175" i="36"/>
  <c r="F180" s="1"/>
  <c r="O23" i="3"/>
  <c r="Q23" s="1"/>
  <c r="J23"/>
  <c r="K23" s="1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G2" i="29"/>
  <c r="F5461" s="1"/>
  <c r="G1"/>
  <c r="F4599" s="1"/>
  <c r="K32" i="3" l="1"/>
  <c r="L32" s="1"/>
  <c r="K25"/>
  <c r="L25" s="1"/>
  <c r="K176" i="40"/>
  <c r="F179" s="1"/>
  <c r="K24" i="3"/>
  <c r="L24" s="1"/>
  <c r="K27"/>
  <c r="L27" s="1"/>
  <c r="K176" i="42"/>
  <c r="F179" s="1"/>
  <c r="K28" i="3"/>
  <c r="L28" s="1"/>
  <c r="K29"/>
  <c r="L29" s="1"/>
  <c r="L23"/>
  <c r="K30"/>
  <c r="L30" s="1"/>
  <c r="K26"/>
  <c r="L26" s="1"/>
  <c r="K176" i="43"/>
  <c r="F179" s="1"/>
  <c r="K176" i="37"/>
  <c r="F179" s="1"/>
  <c r="K176" i="35"/>
  <c r="F179" s="1"/>
  <c r="K176" i="34"/>
  <c r="F179" s="1"/>
  <c r="K176" i="36"/>
  <c r="F179" s="1"/>
  <c r="K176" i="38"/>
  <c r="F179" s="1"/>
  <c r="K176" i="39"/>
  <c r="F179" s="1"/>
  <c r="K176" i="41"/>
  <c r="F179" s="1"/>
  <c r="F56" i="29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E42"/>
  <c r="K31" l="1"/>
  <c r="L31" s="1"/>
  <c r="B58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15" i="9"/>
  <c r="G115" i="8"/>
  <c r="G115" i="7"/>
  <c r="G115" i="6"/>
  <c r="G115" i="5"/>
  <c r="G115" i="18"/>
  <c r="G115" i="22"/>
  <c r="G115" i="21"/>
  <c r="G115" i="20"/>
  <c r="G115" i="19"/>
  <c r="G115" i="23"/>
  <c r="G115" i="24"/>
  <c r="G115" i="1"/>
  <c r="E115" i="11"/>
  <c r="E115" i="10"/>
  <c r="E115" i="9"/>
  <c r="E115" i="8"/>
  <c r="E115" i="7"/>
  <c r="E115" i="6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I171" s="1"/>
  <c r="K171" s="1"/>
  <c r="G170"/>
  <c r="I170" s="1"/>
  <c r="K170" s="1"/>
  <c r="G169"/>
  <c r="I169" s="1"/>
  <c r="K169" s="1"/>
  <c r="G171" i="9"/>
  <c r="I171" s="1"/>
  <c r="K171" s="1"/>
  <c r="G170"/>
  <c r="I170" s="1"/>
  <c r="K170" s="1"/>
  <c r="G169"/>
  <c r="I169" s="1"/>
  <c r="K169" s="1"/>
  <c r="G171" i="8"/>
  <c r="I171" s="1"/>
  <c r="K171" s="1"/>
  <c r="G170"/>
  <c r="I170" s="1"/>
  <c r="K170" s="1"/>
  <c r="G169"/>
  <c r="I169" s="1"/>
  <c r="K169" s="1"/>
  <c r="G171" i="7"/>
  <c r="I171" s="1"/>
  <c r="K171" s="1"/>
  <c r="G170"/>
  <c r="I170" s="1"/>
  <c r="K170" s="1"/>
  <c r="G169"/>
  <c r="I169" s="1"/>
  <c r="K169" s="1"/>
  <c r="I171" i="6"/>
  <c r="K171" s="1"/>
  <c r="I170"/>
  <c r="K170" s="1"/>
  <c r="I169"/>
  <c r="K169" s="1"/>
  <c r="G171" i="5"/>
  <c r="I171" s="1"/>
  <c r="K171" s="1"/>
  <c r="G170"/>
  <c r="I170" s="1"/>
  <c r="K170" s="1"/>
  <c r="G169"/>
  <c r="I169" s="1"/>
  <c r="K169" s="1"/>
  <c r="G171" i="18"/>
  <c r="I171" s="1"/>
  <c r="K171" s="1"/>
  <c r="G170"/>
  <c r="I170" s="1"/>
  <c r="K170" s="1"/>
  <c r="G169"/>
  <c r="I169" s="1"/>
  <c r="K169" s="1"/>
  <c r="G171" i="22"/>
  <c r="I171" s="1"/>
  <c r="K171" s="1"/>
  <c r="G170"/>
  <c r="I170" s="1"/>
  <c r="K170" s="1"/>
  <c r="G169"/>
  <c r="I169" s="1"/>
  <c r="K169" s="1"/>
  <c r="G171" i="21"/>
  <c r="I171" s="1"/>
  <c r="K171" s="1"/>
  <c r="G170"/>
  <c r="I170" s="1"/>
  <c r="K170" s="1"/>
  <c r="G169"/>
  <c r="I169" s="1"/>
  <c r="K169" s="1"/>
  <c r="I171" i="20"/>
  <c r="K171" s="1"/>
  <c r="I170"/>
  <c r="K170" s="1"/>
  <c r="I169"/>
  <c r="K169" s="1"/>
  <c r="G171" i="19"/>
  <c r="I171" s="1"/>
  <c r="K171" s="1"/>
  <c r="G170"/>
  <c r="I170" s="1"/>
  <c r="K170" s="1"/>
  <c r="G169"/>
  <c r="I169" s="1"/>
  <c r="K169" s="1"/>
  <c r="G171" i="23"/>
  <c r="I171" s="1"/>
  <c r="K171" s="1"/>
  <c r="G170"/>
  <c r="I170" s="1"/>
  <c r="K170" s="1"/>
  <c r="G169"/>
  <c r="I169" s="1"/>
  <c r="K169" s="1"/>
  <c r="G171" i="24"/>
  <c r="I171" s="1"/>
  <c r="K171" s="1"/>
  <c r="G170"/>
  <c r="I170" s="1"/>
  <c r="K170" s="1"/>
  <c r="G169"/>
  <c r="I169" s="1"/>
  <c r="K169" s="1"/>
  <c r="G171" i="11"/>
  <c r="I171" s="1"/>
  <c r="K171" s="1"/>
  <c r="G170"/>
  <c r="I170" s="1"/>
  <c r="K170" s="1"/>
  <c r="G169"/>
  <c r="I169" s="1"/>
  <c r="K169" s="1"/>
  <c r="G1" i="12"/>
  <c r="G171" i="1"/>
  <c r="I171" s="1"/>
  <c r="K171" s="1"/>
  <c r="G170"/>
  <c r="I170" s="1"/>
  <c r="K170" s="1"/>
  <c r="G169"/>
  <c r="I169" s="1"/>
  <c r="K169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7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6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5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2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3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4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"/>
  <c r="I121" s="1"/>
  <c r="K121" s="1"/>
  <c r="H122"/>
  <c r="I122" s="1"/>
  <c r="K122" s="1"/>
  <c r="H123"/>
  <c r="I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0" i="11"/>
  <c r="I120" s="1"/>
  <c r="K120" s="1"/>
  <c r="H120" i="10"/>
  <c r="I120" s="1"/>
  <c r="K120" s="1"/>
  <c r="H120" i="9"/>
  <c r="I120" s="1"/>
  <c r="K120" s="1"/>
  <c r="H120" i="8"/>
  <c r="I120" s="1"/>
  <c r="K120" s="1"/>
  <c r="H120" i="7"/>
  <c r="I120" s="1"/>
  <c r="K120" s="1"/>
  <c r="H120" i="6"/>
  <c r="I120" s="1"/>
  <c r="K120" s="1"/>
  <c r="H120" i="5"/>
  <c r="I120" s="1"/>
  <c r="K120" s="1"/>
  <c r="H120" i="18"/>
  <c r="I120" s="1"/>
  <c r="K120" s="1"/>
  <c r="H120" i="22"/>
  <c r="I120" s="1"/>
  <c r="K120" s="1"/>
  <c r="H120" i="21"/>
  <c r="I120" s="1"/>
  <c r="K120" s="1"/>
  <c r="H120" i="20"/>
  <c r="I120" s="1"/>
  <c r="K120" s="1"/>
  <c r="H120" i="19"/>
  <c r="I120" s="1"/>
  <c r="K120" s="1"/>
  <c r="H120" i="23"/>
  <c r="I120" s="1"/>
  <c r="K120" s="1"/>
  <c r="H120" i="24"/>
  <c r="I120" s="1"/>
  <c r="K120" s="1"/>
  <c r="H120" i="1"/>
  <c r="I120" s="1"/>
  <c r="K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l="1"/>
  <c r="K123"/>
  <c r="J169" i="24"/>
  <c r="J135" i="23"/>
  <c r="E273" s="1"/>
  <c r="I273" s="1"/>
  <c r="J136" i="19"/>
  <c r="E278" s="1"/>
  <c r="I278" s="1"/>
  <c r="J170" i="22"/>
  <c r="J168" i="5"/>
  <c r="J169" i="6"/>
  <c r="J170" i="7"/>
  <c r="J171" i="8"/>
  <c r="J134" i="10"/>
  <c r="E268" s="1"/>
  <c r="I268" s="1"/>
  <c r="J170" i="11"/>
  <c r="J173" i="24"/>
  <c r="J173" i="6"/>
  <c r="J134" i="1"/>
  <c r="E268" s="1"/>
  <c r="I268" s="1"/>
  <c r="J135" i="24"/>
  <c r="E273" s="1"/>
  <c r="I273" s="1"/>
  <c r="J171" i="23"/>
  <c r="J135" i="1"/>
  <c r="E273" s="1"/>
  <c r="I273" s="1"/>
  <c r="J171" i="24"/>
  <c r="J136"/>
  <c r="E278" s="1"/>
  <c r="I278" s="1"/>
  <c r="J168" i="23"/>
  <c r="J134" i="19"/>
  <c r="E268" s="1"/>
  <c r="I268" s="1"/>
  <c r="J135" i="20"/>
  <c r="E273" s="1"/>
  <c r="I273" s="1"/>
  <c r="J171" i="21"/>
  <c r="J136"/>
  <c r="E278" s="1"/>
  <c r="I278" s="1"/>
  <c r="J168" i="22"/>
  <c r="J134" i="18"/>
  <c r="E268" s="1"/>
  <c r="I268" s="1"/>
  <c r="J135" i="5"/>
  <c r="E273" s="1"/>
  <c r="I273" s="1"/>
  <c r="J136" i="6"/>
  <c r="E278" s="1"/>
  <c r="I278" s="1"/>
  <c r="J172" i="7"/>
  <c r="J168"/>
  <c r="J134" i="8"/>
  <c r="E268" s="1"/>
  <c r="I268" s="1"/>
  <c r="J135" i="9"/>
  <c r="E273" s="1"/>
  <c r="I273" s="1"/>
  <c r="J171" i="10"/>
  <c r="J171" i="1"/>
  <c r="J136"/>
  <c r="E278" s="1"/>
  <c r="I278" s="1"/>
  <c r="J172" i="24"/>
  <c r="J168"/>
  <c r="J169" i="23"/>
  <c r="J134"/>
  <c r="E268" s="1"/>
  <c r="I268" s="1"/>
  <c r="J170" i="19"/>
  <c r="J135"/>
  <c r="E273" s="1"/>
  <c r="I273" s="1"/>
  <c r="J171" i="20"/>
  <c r="J136"/>
  <c r="E278" s="1"/>
  <c r="I278" s="1"/>
  <c r="J172" i="21"/>
  <c r="J168"/>
  <c r="J169" i="22"/>
  <c r="J134"/>
  <c r="E268" s="1"/>
  <c r="I268" s="1"/>
  <c r="J170" i="18"/>
  <c r="J135"/>
  <c r="E273" s="1"/>
  <c r="I273" s="1"/>
  <c r="J171" i="5"/>
  <c r="J136"/>
  <c r="E278" s="1"/>
  <c r="I278" s="1"/>
  <c r="J172" i="6"/>
  <c r="J168"/>
  <c r="J169" i="7"/>
  <c r="J134"/>
  <c r="E268" s="1"/>
  <c r="I268" s="1"/>
  <c r="J170" i="8"/>
  <c r="J135"/>
  <c r="E273" s="1"/>
  <c r="I273" s="1"/>
  <c r="J171" i="9"/>
  <c r="J136"/>
  <c r="E278" s="1"/>
  <c r="I278" s="1"/>
  <c r="J172" i="10"/>
  <c r="J168"/>
  <c r="J169" i="11"/>
  <c r="J134"/>
  <c r="E268" s="1"/>
  <c r="I268" s="1"/>
  <c r="J173" i="23"/>
  <c r="J173" i="22"/>
  <c r="J173" i="7"/>
  <c r="J173" i="11"/>
  <c r="J172" i="1"/>
  <c r="J134" i="24"/>
  <c r="E268" s="1"/>
  <c r="I268" s="1"/>
  <c r="J171" i="19"/>
  <c r="J172" i="20"/>
  <c r="J169" i="21"/>
  <c r="J135" i="22"/>
  <c r="E273" s="1"/>
  <c r="I273" s="1"/>
  <c r="J171" i="18"/>
  <c r="J172" i="5"/>
  <c r="J135" i="7"/>
  <c r="E273" s="1"/>
  <c r="I273" s="1"/>
  <c r="J168" i="9"/>
  <c r="J173" i="21"/>
  <c r="J169" i="1"/>
  <c r="J136" i="23"/>
  <c r="E278" s="1"/>
  <c r="I278" s="1"/>
  <c r="J172" i="19"/>
  <c r="J168"/>
  <c r="J169" i="20"/>
  <c r="J134"/>
  <c r="E268" s="1"/>
  <c r="I268" s="1"/>
  <c r="J170" i="21"/>
  <c r="J135"/>
  <c r="E273" s="1"/>
  <c r="I273" s="1"/>
  <c r="J171" i="22"/>
  <c r="J136"/>
  <c r="E278" s="1"/>
  <c r="I278" s="1"/>
  <c r="J172" i="18"/>
  <c r="J168"/>
  <c r="J169" i="5"/>
  <c r="J134"/>
  <c r="E268" s="1"/>
  <c r="I268" s="1"/>
  <c r="J170" i="6"/>
  <c r="J135"/>
  <c r="E273" s="1"/>
  <c r="I273" s="1"/>
  <c r="J171" i="7"/>
  <c r="J136"/>
  <c r="E278" s="1"/>
  <c r="I278" s="1"/>
  <c r="J172" i="8"/>
  <c r="J168"/>
  <c r="J169" i="9"/>
  <c r="J134"/>
  <c r="E268" s="1"/>
  <c r="I268" s="1"/>
  <c r="J170" i="10"/>
  <c r="J135"/>
  <c r="E273" s="1"/>
  <c r="I273" s="1"/>
  <c r="J171" i="11"/>
  <c r="J136"/>
  <c r="E278" s="1"/>
  <c r="I278" s="1"/>
  <c r="J173" i="1"/>
  <c r="J173" i="20"/>
  <c r="J173" i="5"/>
  <c r="J173" i="9"/>
  <c r="J168" i="1"/>
  <c r="J170" i="23"/>
  <c r="J168" i="20"/>
  <c r="J134" i="21"/>
  <c r="E268" s="1"/>
  <c r="I268" s="1"/>
  <c r="J136" i="18"/>
  <c r="E278" s="1"/>
  <c r="I278" s="1"/>
  <c r="J134" i="6"/>
  <c r="E268" s="1"/>
  <c r="I268" s="1"/>
  <c r="J136" i="8"/>
  <c r="E278" s="1"/>
  <c r="I278" s="1"/>
  <c r="J172" i="9"/>
  <c r="J169" i="10"/>
  <c r="J135" i="11"/>
  <c r="E273" s="1"/>
  <c r="I273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s="1"/>
  <c r="I278" s="1"/>
  <c r="J172" i="11"/>
  <c r="J168"/>
  <c r="J173" i="19"/>
  <c r="J173" i="18"/>
  <c r="J173" i="8"/>
  <c r="I19" i="10"/>
  <c r="J19" s="1"/>
  <c r="K110" s="1"/>
  <c r="I19" i="9"/>
  <c r="J19" s="1"/>
  <c r="K110" s="1"/>
  <c r="I19" i="8"/>
  <c r="J19" s="1"/>
  <c r="K110" s="1"/>
  <c r="I19" i="7"/>
  <c r="J19" s="1"/>
  <c r="K110" s="1"/>
  <c r="I19" i="6"/>
  <c r="J19" s="1"/>
  <c r="K110" s="1"/>
  <c r="I19" i="5"/>
  <c r="J19" s="1"/>
  <c r="K110" s="1"/>
  <c r="I19" i="18"/>
  <c r="J19" s="1"/>
  <c r="K110" s="1"/>
  <c r="I19" i="22"/>
  <c r="J19" s="1"/>
  <c r="K110" s="1"/>
  <c r="I19" i="21"/>
  <c r="J19" s="1"/>
  <c r="K110" s="1"/>
  <c r="I19" i="20"/>
  <c r="J19" s="1"/>
  <c r="K110" s="1"/>
  <c r="I19" i="19"/>
  <c r="J19" s="1"/>
  <c r="K110" s="1"/>
  <c r="I19" i="23"/>
  <c r="J19" s="1"/>
  <c r="K110" s="1"/>
  <c r="I19" i="24"/>
  <c r="J19" s="1"/>
  <c r="K110" s="1"/>
  <c r="J19" i="1"/>
  <c r="K110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/>
  <c r="I17"/>
  <c r="I15"/>
  <c r="I13"/>
  <c r="I11"/>
  <c r="I20"/>
  <c r="I18"/>
  <c r="I16"/>
  <c r="I14"/>
  <c r="I12"/>
  <c r="I10"/>
  <c r="I8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4" l="1"/>
  <c r="C276"/>
  <c r="C281"/>
  <c r="C271"/>
  <c r="C281" i="19"/>
  <c r="C271"/>
  <c r="C276"/>
  <c r="C286"/>
  <c r="C281" i="18"/>
  <c r="C276"/>
  <c r="C271"/>
  <c r="C286"/>
  <c r="C281" i="20"/>
  <c r="C276"/>
  <c r="C286"/>
  <c r="C271"/>
  <c r="C276" i="23"/>
  <c r="C281"/>
  <c r="C271"/>
  <c r="C286"/>
  <c r="C276" i="10"/>
  <c r="C286"/>
  <c r="C271"/>
  <c r="C281"/>
  <c r="C271" i="21"/>
  <c r="C281"/>
  <c r="C286"/>
  <c r="C276"/>
  <c r="C281" i="22"/>
  <c r="C276"/>
  <c r="C286"/>
  <c r="C271"/>
  <c r="R25" i="3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J128" i="10"/>
  <c r="E238" s="1"/>
  <c r="I238" s="1"/>
  <c r="J120"/>
  <c r="E198" s="1"/>
  <c r="I198" s="1"/>
  <c r="J119" i="18"/>
  <c r="I193" s="1"/>
  <c r="J131"/>
  <c r="E253" s="1"/>
  <c r="I253" s="1"/>
  <c r="J126" i="24"/>
  <c r="E228" s="1"/>
  <c r="I228" s="1"/>
  <c r="J129" i="23"/>
  <c r="E243" s="1"/>
  <c r="I243" s="1"/>
  <c r="J124" i="19"/>
  <c r="E218" s="1"/>
  <c r="I218" s="1"/>
  <c r="J119" i="20"/>
  <c r="I193" s="1"/>
  <c r="J127"/>
  <c r="E233" s="1"/>
  <c r="I233" s="1"/>
  <c r="J126" i="21"/>
  <c r="E228" s="1"/>
  <c r="I228" s="1"/>
  <c r="J121" i="22"/>
  <c r="E203" s="1"/>
  <c r="I203" s="1"/>
  <c r="J133"/>
  <c r="E263" s="1"/>
  <c r="I263" s="1"/>
  <c r="J129" i="10"/>
  <c r="E243" s="1"/>
  <c r="I243" s="1"/>
  <c r="J125"/>
  <c r="E223" s="1"/>
  <c r="I223" s="1"/>
  <c r="J130"/>
  <c r="E248" s="1"/>
  <c r="I248" s="1"/>
  <c r="J122"/>
  <c r="E208" s="1"/>
  <c r="J121" i="18"/>
  <c r="E203" s="1"/>
  <c r="I203" s="1"/>
  <c r="J125"/>
  <c r="E223" s="1"/>
  <c r="I223" s="1"/>
  <c r="J133"/>
  <c r="E263" s="1"/>
  <c r="I263" s="1"/>
  <c r="J120" i="24"/>
  <c r="E198" s="1"/>
  <c r="I198" s="1"/>
  <c r="J128"/>
  <c r="E238" s="1"/>
  <c r="I238" s="1"/>
  <c r="J132"/>
  <c r="E258" s="1"/>
  <c r="I258" s="1"/>
  <c r="J123" i="23"/>
  <c r="E213" s="1"/>
  <c r="I213" s="1"/>
  <c r="J127"/>
  <c r="E233" s="1"/>
  <c r="I233" s="1"/>
  <c r="J122" i="19"/>
  <c r="E208" s="1"/>
  <c r="J130"/>
  <c r="E248" s="1"/>
  <c r="I248" s="1"/>
  <c r="J125" i="20"/>
  <c r="E223" s="1"/>
  <c r="I223" s="1"/>
  <c r="J129"/>
  <c r="E243" s="1"/>
  <c r="I243" s="1"/>
  <c r="J133"/>
  <c r="E263" s="1"/>
  <c r="I263" s="1"/>
  <c r="J120" i="21"/>
  <c r="E198" s="1"/>
  <c r="I198" s="1"/>
  <c r="J124"/>
  <c r="E218" s="1"/>
  <c r="I218" s="1"/>
  <c r="J128"/>
  <c r="E238" s="1"/>
  <c r="I238" s="1"/>
  <c r="J119" i="22"/>
  <c r="I193" s="1"/>
  <c r="J123"/>
  <c r="E213" s="1"/>
  <c r="I213" s="1"/>
  <c r="J127"/>
  <c r="E233" s="1"/>
  <c r="I233" s="1"/>
  <c r="J131"/>
  <c r="E253" s="1"/>
  <c r="I253" s="1"/>
  <c r="J131" i="10"/>
  <c r="E253" s="1"/>
  <c r="I253" s="1"/>
  <c r="J127"/>
  <c r="J123"/>
  <c r="E213" s="1"/>
  <c r="I213" s="1"/>
  <c r="J119"/>
  <c r="I193" s="1"/>
  <c r="J120" i="18"/>
  <c r="E198" s="1"/>
  <c r="I198" s="1"/>
  <c r="J124"/>
  <c r="E218" s="1"/>
  <c r="I218" s="1"/>
  <c r="J128"/>
  <c r="E238" s="1"/>
  <c r="I238" s="1"/>
  <c r="J132"/>
  <c r="E258" s="1"/>
  <c r="I258" s="1"/>
  <c r="J119" i="24"/>
  <c r="I193" s="1"/>
  <c r="J123"/>
  <c r="E213" s="1"/>
  <c r="I213" s="1"/>
  <c r="J127"/>
  <c r="E233" s="1"/>
  <c r="I233" s="1"/>
  <c r="J131"/>
  <c r="E253" s="1"/>
  <c r="I253" s="1"/>
  <c r="J122" i="23"/>
  <c r="E208" s="1"/>
  <c r="J126"/>
  <c r="E228" s="1"/>
  <c r="I228" s="1"/>
  <c r="J130"/>
  <c r="E248" s="1"/>
  <c r="I248" s="1"/>
  <c r="J121" i="19"/>
  <c r="E203" s="1"/>
  <c r="I203" s="1"/>
  <c r="J125"/>
  <c r="E223" s="1"/>
  <c r="I223" s="1"/>
  <c r="J129"/>
  <c r="E243" s="1"/>
  <c r="I243" s="1"/>
  <c r="J133"/>
  <c r="E263" s="1"/>
  <c r="I263" s="1"/>
  <c r="J120" i="20"/>
  <c r="E198" s="1"/>
  <c r="I198" s="1"/>
  <c r="J124"/>
  <c r="E218" s="1"/>
  <c r="I218" s="1"/>
  <c r="J128"/>
  <c r="E238" s="1"/>
  <c r="I238" s="1"/>
  <c r="J132"/>
  <c r="E258" s="1"/>
  <c r="I258" s="1"/>
  <c r="J119" i="21"/>
  <c r="I193" s="1"/>
  <c r="J123"/>
  <c r="E213" s="1"/>
  <c r="I213" s="1"/>
  <c r="J127"/>
  <c r="E233" s="1"/>
  <c r="I233" s="1"/>
  <c r="J131"/>
  <c r="E253" s="1"/>
  <c r="I253" s="1"/>
  <c r="J122" i="22"/>
  <c r="E208" s="1"/>
  <c r="J126"/>
  <c r="E228" s="1"/>
  <c r="I228" s="1"/>
  <c r="J130"/>
  <c r="E248" s="1"/>
  <c r="I248" s="1"/>
  <c r="J127" i="18"/>
  <c r="J130" i="24"/>
  <c r="E248" s="1"/>
  <c r="I248" s="1"/>
  <c r="J125" i="23"/>
  <c r="E223" s="1"/>
  <c r="I223" s="1"/>
  <c r="J120" i="19"/>
  <c r="E198" s="1"/>
  <c r="I198" s="1"/>
  <c r="J132"/>
  <c r="E258" s="1"/>
  <c r="I258" s="1"/>
  <c r="J131" i="20"/>
  <c r="E253" s="1"/>
  <c r="I253" s="1"/>
  <c r="J130" i="21"/>
  <c r="E248" s="1"/>
  <c r="I248" s="1"/>
  <c r="J125" i="22"/>
  <c r="E223" s="1"/>
  <c r="I223" s="1"/>
  <c r="J121" i="10"/>
  <c r="E203" s="1"/>
  <c r="I203" s="1"/>
  <c r="J122" i="18"/>
  <c r="E208" s="1"/>
  <c r="J126"/>
  <c r="E228" s="1"/>
  <c r="I228" s="1"/>
  <c r="J130"/>
  <c r="E248" s="1"/>
  <c r="I248" s="1"/>
  <c r="J121" i="24"/>
  <c r="E203" s="1"/>
  <c r="I203" s="1"/>
  <c r="J125"/>
  <c r="E223" s="1"/>
  <c r="I223" s="1"/>
  <c r="J129"/>
  <c r="E243" s="1"/>
  <c r="I243" s="1"/>
  <c r="J133"/>
  <c r="E263" s="1"/>
  <c r="I263" s="1"/>
  <c r="J120" i="23"/>
  <c r="E198" s="1"/>
  <c r="I198" s="1"/>
  <c r="J124"/>
  <c r="E218" s="1"/>
  <c r="I218" s="1"/>
  <c r="J128"/>
  <c r="E238" s="1"/>
  <c r="I238" s="1"/>
  <c r="J132"/>
  <c r="E258" s="1"/>
  <c r="I258" s="1"/>
  <c r="J119" i="19"/>
  <c r="I193" s="1"/>
  <c r="J123"/>
  <c r="E213" s="1"/>
  <c r="I213" s="1"/>
  <c r="J127"/>
  <c r="J131"/>
  <c r="E253" s="1"/>
  <c r="I253" s="1"/>
  <c r="J122" i="20"/>
  <c r="E208" s="1"/>
  <c r="J126"/>
  <c r="E228" s="1"/>
  <c r="I228" s="1"/>
  <c r="J130"/>
  <c r="E248" s="1"/>
  <c r="I248" s="1"/>
  <c r="J121" i="21"/>
  <c r="E203" s="1"/>
  <c r="I203" s="1"/>
  <c r="J125"/>
  <c r="E223" s="1"/>
  <c r="I223" s="1"/>
  <c r="J129"/>
  <c r="E243" s="1"/>
  <c r="I243" s="1"/>
  <c r="J133"/>
  <c r="E263" s="1"/>
  <c r="I263" s="1"/>
  <c r="J120" i="22"/>
  <c r="E198" s="1"/>
  <c r="I198" s="1"/>
  <c r="J124"/>
  <c r="E218" s="1"/>
  <c r="I218" s="1"/>
  <c r="J128"/>
  <c r="E238" s="1"/>
  <c r="I238" s="1"/>
  <c r="J132"/>
  <c r="E258" s="1"/>
  <c r="I258" s="1"/>
  <c r="J132" i="10"/>
  <c r="E258" s="1"/>
  <c r="I258" s="1"/>
  <c r="J124"/>
  <c r="E218" s="1"/>
  <c r="I218" s="1"/>
  <c r="J123" i="18"/>
  <c r="E213" s="1"/>
  <c r="I213" s="1"/>
  <c r="J122" i="24"/>
  <c r="E208" s="1"/>
  <c r="J121" i="23"/>
  <c r="E203" s="1"/>
  <c r="I203" s="1"/>
  <c r="J133"/>
  <c r="E263" s="1"/>
  <c r="I263" s="1"/>
  <c r="J128" i="19"/>
  <c r="E238" s="1"/>
  <c r="I238" s="1"/>
  <c r="J123" i="20"/>
  <c r="E213" s="1"/>
  <c r="I213" s="1"/>
  <c r="J122" i="21"/>
  <c r="E208" s="1"/>
  <c r="J129" i="22"/>
  <c r="E243" s="1"/>
  <c r="I243" s="1"/>
  <c r="J133" i="10"/>
  <c r="E263" s="1"/>
  <c r="I263" s="1"/>
  <c r="J126"/>
  <c r="E228" s="1"/>
  <c r="I228" s="1"/>
  <c r="J129" i="18"/>
  <c r="E243" s="1"/>
  <c r="I243" s="1"/>
  <c r="J124" i="24"/>
  <c r="E218" s="1"/>
  <c r="I218" s="1"/>
  <c r="J119" i="23"/>
  <c r="I193" s="1"/>
  <c r="J131"/>
  <c r="E253" s="1"/>
  <c r="I253" s="1"/>
  <c r="J126" i="19"/>
  <c r="E228" s="1"/>
  <c r="I228" s="1"/>
  <c r="J121" i="20"/>
  <c r="E203" s="1"/>
  <c r="I203" s="1"/>
  <c r="J132" i="21"/>
  <c r="E258" s="1"/>
  <c r="I258" s="1"/>
  <c r="D50" i="3"/>
  <c r="D52"/>
  <c r="D54"/>
  <c r="D56"/>
  <c r="D51"/>
  <c r="D53"/>
  <c r="D55"/>
  <c r="K111" i="10"/>
  <c r="I177"/>
  <c r="J10" i="3" s="1"/>
  <c r="A3" i="5"/>
  <c r="H110"/>
  <c r="A3" i="6"/>
  <c r="H110"/>
  <c r="C276" i="5" l="1"/>
  <c r="C286"/>
  <c r="C271"/>
  <c r="C281"/>
  <c r="C281" i="6"/>
  <c r="C271"/>
  <c r="C276"/>
  <c r="C286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J126" i="6"/>
  <c r="E228" s="1"/>
  <c r="I228" s="1"/>
  <c r="J122"/>
  <c r="E208" s="1"/>
  <c r="J131" i="5"/>
  <c r="E253" s="1"/>
  <c r="I253" s="1"/>
  <c r="J131" i="6"/>
  <c r="E253" s="1"/>
  <c r="I253" s="1"/>
  <c r="J127"/>
  <c r="J123"/>
  <c r="E213" s="1"/>
  <c r="I213" s="1"/>
  <c r="J119"/>
  <c r="I193" s="1"/>
  <c r="J132" i="5"/>
  <c r="E258" s="1"/>
  <c r="I258" s="1"/>
  <c r="J124"/>
  <c r="E218" s="1"/>
  <c r="I218" s="1"/>
  <c r="J120"/>
  <c r="E198" s="1"/>
  <c r="I198" s="1"/>
  <c r="J132" i="6"/>
  <c r="E258" s="1"/>
  <c r="I258" s="1"/>
  <c r="J128"/>
  <c r="E238" s="1"/>
  <c r="I238" s="1"/>
  <c r="J124"/>
  <c r="E218" s="1"/>
  <c r="I218" s="1"/>
  <c r="J120"/>
  <c r="E198" s="1"/>
  <c r="I198" s="1"/>
  <c r="J133" i="5"/>
  <c r="E263" s="1"/>
  <c r="I263" s="1"/>
  <c r="J129"/>
  <c r="E243" s="1"/>
  <c r="I243" s="1"/>
  <c r="J125"/>
  <c r="E223" s="1"/>
  <c r="I223" s="1"/>
  <c r="J121"/>
  <c r="E203" s="1"/>
  <c r="I203" s="1"/>
  <c r="J133" i="6"/>
  <c r="E263" s="1"/>
  <c r="I263" s="1"/>
  <c r="J129"/>
  <c r="E243" s="1"/>
  <c r="I243" s="1"/>
  <c r="J125"/>
  <c r="E223" s="1"/>
  <c r="I223" s="1"/>
  <c r="J121"/>
  <c r="E203" s="1"/>
  <c r="I203" s="1"/>
  <c r="J130" i="5"/>
  <c r="E248" s="1"/>
  <c r="I248" s="1"/>
  <c r="J126"/>
  <c r="E228" s="1"/>
  <c r="I228" s="1"/>
  <c r="J122"/>
  <c r="E208" s="1"/>
  <c r="J123"/>
  <c r="E213" s="1"/>
  <c r="I213" s="1"/>
  <c r="J130" i="6"/>
  <c r="E248" s="1"/>
  <c r="I248" s="1"/>
  <c r="J127" i="5"/>
  <c r="E233" s="1"/>
  <c r="I233" s="1"/>
  <c r="J119"/>
  <c r="I193" s="1"/>
  <c r="J128"/>
  <c r="E238" s="1"/>
  <c r="I238" s="1"/>
  <c r="A3" i="7"/>
  <c r="H110"/>
  <c r="C271" l="1"/>
  <c r="C276"/>
  <c r="C286"/>
  <c r="C28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J132" i="7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31"/>
  <c r="E253" s="1"/>
  <c r="I253" s="1"/>
  <c r="J127"/>
  <c r="J123"/>
  <c r="E213" s="1"/>
  <c r="I213" s="1"/>
  <c r="J119"/>
  <c r="I193" s="1"/>
  <c r="A3" i="8"/>
  <c r="H110"/>
  <c r="C276" l="1"/>
  <c r="C286"/>
  <c r="C281"/>
  <c r="C27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J131" i="8"/>
  <c r="E253" s="1"/>
  <c r="I253" s="1"/>
  <c r="J127"/>
  <c r="E233" s="1"/>
  <c r="I233" s="1"/>
  <c r="J123"/>
  <c r="E213" s="1"/>
  <c r="I213" s="1"/>
  <c r="J119"/>
  <c r="I19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K111" i="7"/>
  <c r="I177"/>
  <c r="J13" i="3" s="1"/>
  <c r="G49"/>
  <c r="K111" i="8"/>
  <c r="I177"/>
  <c r="J12" i="3" s="1"/>
  <c r="A3" i="9"/>
  <c r="H110"/>
  <c r="C281" l="1"/>
  <c r="C286"/>
  <c r="C276"/>
  <c r="C271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J131" i="9"/>
  <c r="E253" s="1"/>
  <c r="I253" s="1"/>
  <c r="J127"/>
  <c r="E233" s="1"/>
  <c r="I233" s="1"/>
  <c r="J123"/>
  <c r="E213" s="1"/>
  <c r="I21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19"/>
  <c r="I193" s="1"/>
  <c r="K111" i="6"/>
  <c r="I177"/>
  <c r="J14" i="3" s="1"/>
  <c r="G50"/>
  <c r="K111" i="9"/>
  <c r="I177"/>
  <c r="J11" i="3" s="1"/>
  <c r="A3" i="11"/>
  <c r="H110"/>
  <c r="A3" i="1"/>
  <c r="H110"/>
  <c r="K111" s="1"/>
  <c r="B1" i="3"/>
  <c r="C271" i="11" l="1"/>
  <c r="C276"/>
  <c r="C281"/>
  <c r="C286"/>
  <c r="C281" i="1"/>
  <c r="C286"/>
  <c r="C276"/>
  <c r="C271"/>
  <c r="O58" i="3"/>
  <c r="O60"/>
  <c r="O62"/>
  <c r="O64"/>
  <c r="O66"/>
  <c r="O61"/>
  <c r="O65"/>
  <c r="O57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J130" i="1"/>
  <c r="E248" s="1"/>
  <c r="I248" s="1"/>
  <c r="J126"/>
  <c r="E228" s="1"/>
  <c r="I228" s="1"/>
  <c r="J127" i="11"/>
  <c r="J119"/>
  <c r="I193" s="1"/>
  <c r="J131" i="1"/>
  <c r="E253" s="1"/>
  <c r="I253" s="1"/>
  <c r="J127"/>
  <c r="E233" s="1"/>
  <c r="I233" s="1"/>
  <c r="E213"/>
  <c r="I213" s="1"/>
  <c r="J119"/>
  <c r="I193" s="1"/>
  <c r="J128" i="11"/>
  <c r="E238" s="1"/>
  <c r="I238" s="1"/>
  <c r="J124"/>
  <c r="E218" s="1"/>
  <c r="I218" s="1"/>
  <c r="J120"/>
  <c r="E198" s="1"/>
  <c r="I198" s="1"/>
  <c r="J132" i="1"/>
  <c r="E258" s="1"/>
  <c r="I258" s="1"/>
  <c r="J128"/>
  <c r="E238" s="1"/>
  <c r="I238" s="1"/>
  <c r="J124"/>
  <c r="E218" s="1"/>
  <c r="I218" s="1"/>
  <c r="J120"/>
  <c r="E198" s="1"/>
  <c r="I198" s="1"/>
  <c r="J133" i="11"/>
  <c r="E263" s="1"/>
  <c r="I263" s="1"/>
  <c r="J129"/>
  <c r="E243" s="1"/>
  <c r="I243" s="1"/>
  <c r="J125"/>
  <c r="E223" s="1"/>
  <c r="I223" s="1"/>
  <c r="J121"/>
  <c r="E203" s="1"/>
  <c r="I203" s="1"/>
  <c r="J133" i="1"/>
  <c r="E263" s="1"/>
  <c r="I263" s="1"/>
  <c r="J129"/>
  <c r="E243" s="1"/>
  <c r="I243" s="1"/>
  <c r="J125"/>
  <c r="E223" s="1"/>
  <c r="I223" s="1"/>
  <c r="J121"/>
  <c r="E203" s="1"/>
  <c r="I203" s="1"/>
  <c r="J130" i="11"/>
  <c r="E248" s="1"/>
  <c r="I248" s="1"/>
  <c r="J126"/>
  <c r="E228" s="1"/>
  <c r="I228" s="1"/>
  <c r="J122"/>
  <c r="E208" s="1"/>
  <c r="J131"/>
  <c r="E253" s="1"/>
  <c r="I253" s="1"/>
  <c r="J122" i="1"/>
  <c r="E208" s="1"/>
  <c r="J123" i="11"/>
  <c r="E213" s="1"/>
  <c r="I213" s="1"/>
  <c r="J132"/>
  <c r="E258" s="1"/>
  <c r="I258" s="1"/>
  <c r="I177" i="5"/>
  <c r="J15" i="3" s="1"/>
  <c r="D107" i="2"/>
  <c r="K111" i="5"/>
  <c r="G51" i="3"/>
  <c r="H48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48" i="3"/>
  <c r="G47"/>
  <c r="G46"/>
  <c r="G45"/>
  <c r="G44"/>
  <c r="G43"/>
  <c r="G42"/>
  <c r="E48"/>
  <c r="E47"/>
  <c r="E46"/>
  <c r="E45"/>
  <c r="E44"/>
  <c r="E43"/>
  <c r="D15"/>
  <c r="D14"/>
  <c r="D13"/>
  <c r="D12"/>
  <c r="D11"/>
  <c r="K11" s="1"/>
  <c r="D10"/>
  <c r="D9"/>
  <c r="D8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B42" s="1"/>
  <c r="K8" l="1"/>
  <c r="L8" s="1"/>
  <c r="K15"/>
  <c r="K12"/>
  <c r="L46" s="1"/>
  <c r="K13"/>
  <c r="L13" s="1"/>
  <c r="K10"/>
  <c r="L44" s="1"/>
  <c r="K14"/>
  <c r="L48" s="1"/>
  <c r="O11"/>
  <c r="Q11" s="1"/>
  <c r="R11" s="1"/>
  <c r="L11"/>
  <c r="O9"/>
  <c r="Q9" s="1"/>
  <c r="R9" s="1"/>
  <c r="O15"/>
  <c r="Q15" s="1"/>
  <c r="R15" s="1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O16" i="3" s="1"/>
  <c r="Q16" s="1"/>
  <c r="R16" s="1"/>
  <c r="G52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O48" i="3" l="1"/>
  <c r="O44"/>
  <c r="O46"/>
  <c r="L12"/>
  <c r="L10"/>
  <c r="L47"/>
  <c r="O47" s="1"/>
  <c r="L14"/>
  <c r="L42"/>
  <c r="L15"/>
  <c r="L49"/>
  <c r="O49" s="1"/>
  <c r="L45"/>
  <c r="O45" s="1"/>
  <c r="K61"/>
  <c r="K65"/>
  <c r="K60"/>
  <c r="K57"/>
  <c r="K58"/>
  <c r="K62"/>
  <c r="K59"/>
  <c r="C115" i="2"/>
  <c r="J16" i="3"/>
  <c r="K16" s="1"/>
  <c r="I177" i="22"/>
  <c r="O17" i="3" s="1"/>
  <c r="Q17" s="1"/>
  <c r="R17" s="1"/>
  <c r="K111" i="22"/>
  <c r="K111" i="18"/>
  <c r="D121" i="2"/>
  <c r="G53" i="3"/>
  <c r="C148" i="2"/>
  <c r="C34"/>
  <c r="A2" i="11"/>
  <c r="C32" i="2"/>
  <c r="A1" i="11"/>
  <c r="D37" i="2"/>
  <c r="D38" s="1"/>
  <c r="D25"/>
  <c r="D79"/>
  <c r="D51"/>
  <c r="D9"/>
  <c r="D10" s="1"/>
  <c r="D93"/>
  <c r="D65"/>
  <c r="D39" l="1"/>
  <c r="D40" s="1"/>
  <c r="D41" s="1"/>
  <c r="J62" i="3"/>
  <c r="M62" s="1"/>
  <c r="N62"/>
  <c r="J57"/>
  <c r="M57" s="1"/>
  <c r="N57"/>
  <c r="J65"/>
  <c r="M65" s="1"/>
  <c r="N65"/>
  <c r="J59"/>
  <c r="M59" s="1"/>
  <c r="N59"/>
  <c r="J58"/>
  <c r="M58" s="1"/>
  <c r="N58"/>
  <c r="J60"/>
  <c r="M60" s="1"/>
  <c r="N60"/>
  <c r="J61"/>
  <c r="M61" s="1"/>
  <c r="N61"/>
  <c r="E4"/>
  <c r="O42"/>
  <c r="L16"/>
  <c r="L50"/>
  <c r="O50" s="1"/>
  <c r="K64"/>
  <c r="K66"/>
  <c r="K63"/>
  <c r="C129" i="2"/>
  <c r="J17" i="3"/>
  <c r="K17" s="1"/>
  <c r="D135" i="2"/>
  <c r="D136" s="1"/>
  <c r="I177" i="21"/>
  <c r="O18" i="3" s="1"/>
  <c r="Q18" s="1"/>
  <c r="R18" s="1"/>
  <c r="G54"/>
  <c r="C162" i="2"/>
  <c r="A1" i="10"/>
  <c r="C46" i="2"/>
  <c r="C48"/>
  <c r="A2" i="10"/>
  <c r="D80" i="2"/>
  <c r="D52"/>
  <c r="D12"/>
  <c r="D13" s="1"/>
  <c r="D94"/>
  <c r="D66"/>
  <c r="J63" i="3" l="1"/>
  <c r="M63" s="1"/>
  <c r="N63"/>
  <c r="J64"/>
  <c r="M64" s="1"/>
  <c r="N64"/>
  <c r="J66"/>
  <c r="M66" s="1"/>
  <c r="N66"/>
  <c r="L17"/>
  <c r="L51"/>
  <c r="O51" s="1"/>
  <c r="C143" i="2"/>
  <c r="J18" i="3"/>
  <c r="K18" s="1"/>
  <c r="I177" i="20"/>
  <c r="O19" i="3" s="1"/>
  <c r="Q19" s="1"/>
  <c r="R19" s="1"/>
  <c r="G55"/>
  <c r="K111" i="21"/>
  <c r="D149" i="2"/>
  <c r="D53"/>
  <c r="D54" s="1"/>
  <c r="D55" s="1"/>
  <c r="C176"/>
  <c r="C62"/>
  <c r="A2" i="9"/>
  <c r="A1"/>
  <c r="C60" i="2"/>
  <c r="D42"/>
  <c r="L18" i="3" l="1"/>
  <c r="L52"/>
  <c r="O52" s="1"/>
  <c r="C157" i="2"/>
  <c r="J19" i="3"/>
  <c r="K19" s="1"/>
  <c r="I177" i="19"/>
  <c r="O20" i="3" s="1"/>
  <c r="Q20" s="1"/>
  <c r="R20" s="1"/>
  <c r="D67" i="2"/>
  <c r="D68" s="1"/>
  <c r="D150"/>
  <c r="K111" i="20"/>
  <c r="D163" i="2"/>
  <c r="G56" i="3"/>
  <c r="C190" i="2"/>
  <c r="C76"/>
  <c r="A2" i="8"/>
  <c r="A1"/>
  <c r="C74" i="2"/>
  <c r="D56"/>
  <c r="D14"/>
  <c r="L19" i="3" l="1"/>
  <c r="L53"/>
  <c r="O53" s="1"/>
  <c r="C171" i="2"/>
  <c r="J20" i="3"/>
  <c r="K20" s="1"/>
  <c r="I177" i="23"/>
  <c r="O21" i="3" s="1"/>
  <c r="Q21" s="1"/>
  <c r="R21" s="1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L20" i="3" l="1"/>
  <c r="L54"/>
  <c r="O54" s="1"/>
  <c r="C185" i="2"/>
  <c r="J21" i="3"/>
  <c r="K21" s="1"/>
  <c r="K44"/>
  <c r="N44" s="1"/>
  <c r="I177" i="24"/>
  <c r="O22" i="3" s="1"/>
  <c r="Q22" s="1"/>
  <c r="R22" s="1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L21" i="3" l="1"/>
  <c r="L55"/>
  <c r="O55" s="1"/>
  <c r="C199" i="2"/>
  <c r="J22" i="3"/>
  <c r="K22" s="1"/>
  <c r="K45"/>
  <c r="N45" s="1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L22" i="3" l="1"/>
  <c r="L56"/>
  <c r="O56" s="1"/>
  <c r="O35"/>
  <c r="P70"/>
  <c r="K176" i="7"/>
  <c r="F179" s="1"/>
  <c r="K176" i="8"/>
  <c r="F179" s="1"/>
  <c r="J45" i="3"/>
  <c r="M45" s="1"/>
  <c r="D98" i="2"/>
  <c r="D206"/>
  <c r="C130"/>
  <c r="D123"/>
  <c r="D112"/>
  <c r="K47" i="3" l="1"/>
  <c r="N47" s="1"/>
  <c r="K46"/>
  <c r="N46" s="1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N48" s="1"/>
  <c r="K49"/>
  <c r="N49" s="1"/>
  <c r="C172" i="2"/>
  <c r="D165"/>
  <c r="D166" s="1"/>
  <c r="D167" s="1"/>
  <c r="D154"/>
  <c r="K42" i="3" l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J42" i="3" l="1"/>
  <c r="M42" s="1"/>
  <c r="N42"/>
  <c r="K50"/>
  <c r="N50" s="1"/>
  <c r="K51"/>
  <c r="N51" s="1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0"/>
  <c r="M50" s="1"/>
  <c r="J51"/>
  <c r="M51" s="1"/>
  <c r="K176" i="20"/>
  <c r="F179" s="1"/>
  <c r="J52" i="3" l="1"/>
  <c r="M52" s="1"/>
  <c r="N52"/>
  <c r="K53"/>
  <c r="N53" s="1"/>
  <c r="K176" i="19"/>
  <c r="F179" s="1"/>
  <c r="K54" i="3" l="1"/>
  <c r="N54" s="1"/>
  <c r="J53"/>
  <c r="M53" s="1"/>
  <c r="K176" i="24"/>
  <c r="F179" s="1"/>
  <c r="K176" i="23"/>
  <c r="F179" s="1"/>
  <c r="K56" i="3" l="1"/>
  <c r="N56" s="1"/>
  <c r="K55"/>
  <c r="N55" s="1"/>
  <c r="J54"/>
  <c r="M54" s="1"/>
  <c r="J56" l="1"/>
  <c r="M56" s="1"/>
  <c r="J55"/>
  <c r="M55" s="1"/>
  <c r="K176" i="11"/>
  <c r="I19"/>
  <c r="J19" s="1"/>
  <c r="K110" s="1"/>
  <c r="F180" s="1"/>
  <c r="I9" i="3" l="1"/>
  <c r="K9" s="1"/>
  <c r="K33" s="1"/>
  <c r="K111" i="11"/>
  <c r="F179" s="1"/>
  <c r="D23" i="2"/>
  <c r="L9" i="3" l="1"/>
  <c r="L33" s="1"/>
  <c r="L43"/>
  <c r="L67"/>
  <c r="D24" i="2"/>
  <c r="D26" s="1"/>
  <c r="D27" s="1"/>
  <c r="D28" s="1"/>
  <c r="K67" i="3" l="1"/>
  <c r="O67"/>
  <c r="K43"/>
  <c r="O43"/>
  <c r="L68"/>
  <c r="O68" l="1"/>
  <c r="J43"/>
  <c r="M43" s="1"/>
  <c r="N43"/>
  <c r="J67"/>
  <c r="M67" s="1"/>
  <c r="N67"/>
  <c r="K68"/>
  <c r="M68" l="1"/>
  <c r="N68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3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4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<sst xmlns="http://schemas.openxmlformats.org/spreadsheetml/2006/main" count="47891" uniqueCount="23724">
  <si>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</si>
  <si>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</si>
  <si>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</si>
  <si>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</si>
  <si>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</si>
  <si>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</si>
  <si>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</si>
  <si>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</si>
  <si>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</si>
  <si>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</si>
  <si>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</si>
  <si>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</si>
  <si>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</si>
  <si>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</si>
  <si>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</si>
  <si>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</si>
  <si>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</si>
  <si>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</si>
  <si>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</si>
  <si>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</si>
  <si>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</si>
  <si>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</si>
  <si>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</si>
  <si>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</si>
  <si>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</si>
  <si>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</si>
  <si>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</si>
  <si>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</si>
  <si>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</si>
  <si>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</si>
  <si>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</si>
  <si>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</si>
  <si>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</si>
  <si>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</si>
  <si>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</si>
  <si>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</si>
  <si>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</si>
  <si>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</si>
  <si>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</si>
  <si>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</si>
  <si>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</si>
  <si>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</si>
  <si>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</si>
  <si>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</si>
  <si>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</si>
  <si>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</si>
  <si>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</si>
  <si>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</si>
  <si>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</si>
  <si>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</si>
  <si>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</si>
  <si>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</si>
  <si>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</si>
  <si>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</si>
  <si>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</si>
  <si>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</si>
  <si>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</si>
  <si>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</si>
  <si>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</si>
  <si>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</si>
  <si>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</si>
  <si>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</si>
  <si>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</si>
  <si>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</si>
  <si>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</si>
  <si>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</si>
  <si>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</si>
  <si>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</si>
  <si>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</si>
  <si>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</si>
  <si>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</si>
  <si>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</si>
  <si>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</si>
  <si>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</si>
  <si>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</si>
  <si>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</si>
  <si>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</si>
  <si>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</si>
  <si>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</si>
  <si>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</si>
  <si>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</si>
  <si>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</si>
  <si>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</si>
  <si>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</si>
  <si>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</si>
  <si>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</si>
  <si>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</si>
  <si>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</si>
  <si>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</si>
  <si>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</si>
  <si>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</si>
  <si>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</si>
  <si>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</si>
  <si>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</si>
  <si>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</si>
  <si>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</si>
  <si>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</si>
  <si>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</si>
  <si>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</si>
  <si>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</si>
  <si>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</si>
  <si>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</si>
  <si>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</si>
  <si>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</si>
  <si>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</si>
  <si>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</si>
  <si>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</si>
  <si>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</si>
  <si>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</si>
  <si>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</si>
  <si>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</si>
  <si>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</si>
  <si>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</si>
  <si>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</si>
  <si>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</si>
  <si>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</si>
  <si>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</si>
  <si>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</si>
  <si>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</si>
  <si>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</si>
  <si>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</si>
  <si>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</si>
  <si>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</si>
  <si>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</si>
  <si>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</si>
  <si>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</si>
  <si>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</si>
  <si>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</si>
  <si>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</si>
  <si>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</si>
  <si>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</si>
  <si>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</si>
  <si>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</si>
  <si>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</si>
  <si>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</si>
  <si>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</si>
  <si>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</si>
  <si>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</si>
  <si>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</si>
  <si>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</si>
  <si>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</si>
  <si>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</si>
  <si>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</si>
  <si>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</si>
  <si>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</si>
  <si>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</si>
  <si>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</si>
  <si>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</si>
  <si>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</si>
  <si>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</si>
  <si>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</si>
  <si>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</si>
  <si>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</si>
  <si>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</si>
  <si>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</si>
  <si>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</si>
  <si>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</si>
  <si>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</si>
  <si>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</si>
  <si>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</si>
  <si>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</si>
  <si>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</si>
  <si>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</si>
  <si>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</si>
  <si>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</si>
  <si>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</si>
  <si>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</si>
  <si>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</si>
  <si>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</si>
  <si>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</si>
  <si>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</si>
  <si>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</si>
  <si>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</si>
  <si>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</si>
  <si>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</si>
  <si>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</si>
  <si>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</si>
  <si>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</si>
  <si>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</si>
  <si>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</si>
  <si>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</si>
  <si>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</si>
  <si>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</si>
  <si>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</si>
  <si>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</si>
  <si>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</si>
  <si>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</si>
  <si>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</si>
  <si>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</si>
  <si>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</si>
  <si>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</si>
  <si>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</si>
  <si>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</si>
  <si>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</si>
  <si>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</si>
  <si>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</si>
  <si>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</si>
  <si>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</si>
  <si>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</si>
  <si>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</si>
  <si>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</si>
  <si>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</si>
  <si>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</si>
  <si>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</si>
  <si>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</si>
  <si>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</si>
  <si>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</si>
  <si>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</si>
  <si>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</si>
  <si>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</si>
  <si>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</si>
  <si>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</si>
  <si>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</si>
  <si>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</si>
  <si>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</si>
  <si>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</si>
  <si>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</si>
  <si>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</si>
  <si>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</si>
  <si>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</si>
  <si>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</si>
  <si>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</si>
  <si>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</si>
  <si>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</si>
  <si>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</si>
  <si>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</si>
  <si>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</si>
  <si>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</si>
  <si>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</si>
  <si>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</si>
  <si>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</si>
  <si>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</si>
  <si>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</si>
  <si>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</si>
  <si>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</si>
  <si>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</si>
  <si>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</si>
  <si>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</si>
  <si>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</si>
  <si>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</si>
  <si>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</si>
  <si>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</si>
  <si>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</si>
  <si>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</si>
  <si>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</si>
  <si>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</si>
  <si>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</si>
  <si>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</si>
  <si>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</si>
  <si>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</si>
  <si>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</si>
  <si>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</si>
  <si>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</si>
  <si>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</si>
  <si>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</si>
  <si>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</si>
  <si>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</si>
  <si>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</si>
  <si>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</si>
  <si>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</si>
  <si>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</si>
  <si>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</si>
  <si>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</si>
  <si>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</si>
  <si>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</si>
  <si>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</si>
  <si>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</si>
  <si>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</si>
  <si>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</si>
  <si>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</si>
  <si>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</si>
  <si>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</si>
  <si>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</si>
  <si>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</si>
  <si>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</si>
  <si>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</si>
  <si>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</si>
  <si>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</si>
  <si>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</si>
  <si>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</si>
  <si>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</si>
  <si>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</si>
  <si>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</si>
  <si>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</si>
  <si>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</si>
  <si>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</si>
  <si>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</si>
  <si>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</si>
  <si>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</si>
  <si>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</si>
  <si>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</si>
  <si>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</si>
  <si>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</si>
  <si>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</si>
  <si>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</si>
  <si>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</si>
  <si>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</si>
  <si>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</si>
  <si>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</si>
  <si>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</si>
  <si>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</si>
  <si>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</si>
  <si>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</si>
  <si>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</si>
  <si>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</si>
  <si>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</si>
  <si>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</si>
  <si>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</si>
  <si>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</si>
  <si>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</si>
  <si>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</si>
  <si>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</si>
  <si>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</si>
  <si>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</si>
  <si>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</si>
  <si>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</si>
  <si>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</si>
  <si>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</si>
  <si>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</si>
  <si>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</si>
  <si>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</si>
  <si>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</si>
  <si>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</si>
  <si>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</si>
  <si>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</si>
  <si>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</si>
  <si>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</si>
  <si>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</si>
  <si>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</si>
  <si>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</si>
  <si>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</si>
  <si>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</si>
  <si>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</si>
  <si>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</si>
  <si>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</si>
  <si>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</si>
  <si>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</si>
  <si>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</si>
  <si>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</si>
  <si>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</si>
  <si>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</si>
  <si>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</si>
  <si>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</si>
  <si>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</si>
  <si>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</si>
  <si>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</si>
  <si>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</si>
  <si>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</si>
  <si>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</si>
  <si>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</si>
  <si>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</si>
  <si>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</si>
  <si>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</si>
  <si>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</si>
  <si>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</si>
  <si>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</si>
  <si>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</si>
  <si>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</si>
  <si>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</si>
  <si>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</si>
  <si>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</si>
  <si>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</si>
  <si>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</si>
  <si>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</si>
  <si>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</si>
  <si>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</si>
  <si>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</si>
  <si>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</si>
  <si>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</si>
  <si>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</si>
  <si>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</si>
  <si>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</si>
  <si>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</si>
  <si>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</si>
  <si>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</si>
  <si>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</si>
  <si>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</si>
  <si>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</si>
  <si>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</si>
  <si>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</si>
  <si>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</si>
  <si>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</si>
  <si>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</si>
  <si>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</si>
  <si>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</si>
  <si>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</si>
  <si>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</si>
  <si>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</si>
  <si>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</si>
  <si>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</si>
  <si>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</si>
  <si>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</si>
  <si>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</si>
  <si>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</si>
  <si>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</si>
  <si>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</si>
  <si>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</si>
  <si>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</si>
  <si>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</si>
  <si>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</si>
  <si>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</si>
  <si>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</si>
  <si>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</si>
  <si>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</si>
  <si>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</si>
  <si>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</si>
  <si>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</si>
  <si>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</si>
  <si>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</si>
  <si>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</si>
  <si>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</si>
  <si>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</si>
  <si>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</si>
  <si>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</si>
  <si>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</si>
  <si>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</si>
  <si>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</si>
  <si>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</si>
  <si>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</si>
  <si>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</si>
  <si>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</si>
  <si>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</si>
  <si>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</si>
  <si>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</si>
  <si>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</si>
  <si>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</si>
  <si>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</si>
  <si>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</si>
  <si>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</si>
  <si>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</si>
  <si>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</si>
  <si>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</si>
  <si>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</si>
  <si>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</si>
  <si>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</si>
  <si>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</si>
  <si>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</si>
  <si>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</si>
  <si>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</si>
  <si>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</si>
  <si>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</si>
  <si>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</si>
  <si>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</si>
  <si>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</si>
  <si>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</si>
  <si>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</si>
  <si>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</si>
  <si>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</si>
  <si>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</si>
  <si>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</si>
  <si>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</si>
  <si>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</si>
  <si>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</si>
  <si>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</si>
  <si>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</si>
  <si>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</si>
  <si>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</si>
  <si>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</si>
  <si>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</si>
  <si>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</si>
  <si>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</si>
  <si>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</si>
  <si>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</si>
  <si>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</si>
  <si>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</si>
  <si>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</si>
  <si>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</si>
  <si>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</si>
  <si>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</si>
  <si>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</si>
  <si>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</si>
  <si>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</si>
  <si>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</si>
  <si>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</si>
  <si>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</si>
  <si>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</si>
  <si>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</si>
  <si>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</si>
  <si>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</si>
  <si>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</si>
  <si>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</si>
  <si>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</si>
  <si>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</si>
  <si>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</si>
  <si>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</si>
  <si>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</si>
  <si>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</si>
  <si>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</si>
  <si>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</si>
  <si>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</si>
  <si>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</si>
  <si>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</si>
  <si>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</si>
  <si>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</si>
  <si>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</si>
  <si>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</si>
  <si>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</si>
  <si>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</si>
  <si>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</si>
  <si>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</si>
  <si>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</si>
  <si>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</si>
  <si>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</si>
  <si>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</si>
  <si>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</si>
  <si>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</si>
  <si>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</si>
  <si>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</si>
  <si>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</si>
  <si>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</si>
  <si>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</si>
  <si>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</si>
  <si>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</si>
  <si>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</si>
  <si>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</si>
  <si>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</si>
  <si>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</si>
  <si>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</si>
  <si>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</si>
  <si>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</si>
  <si>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</si>
  <si>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</si>
  <si>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</si>
  <si>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</si>
  <si>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</si>
  <si>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</si>
  <si>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</si>
  <si>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</si>
  <si>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</si>
  <si>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</si>
  <si>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</si>
  <si>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</si>
  <si>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</si>
  <si>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</si>
  <si>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</si>
  <si>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</si>
  <si>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</si>
  <si>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</si>
  <si>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</si>
  <si>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</si>
  <si>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</si>
  <si>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</si>
  <si>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</si>
  <si>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</si>
  <si>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</si>
  <si>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</si>
  <si>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</si>
  <si>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</si>
  <si>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</si>
  <si>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</si>
  <si>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</si>
  <si>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</si>
  <si>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</si>
  <si>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</si>
  <si>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</si>
  <si>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</si>
  <si>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</si>
  <si>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</si>
  <si>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</si>
  <si>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</si>
  <si>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</si>
  <si>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</si>
  <si>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</si>
  <si>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</si>
  <si>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</si>
  <si>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</si>
  <si>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</si>
  <si>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</si>
  <si>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</si>
  <si>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</si>
  <si>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</si>
  <si>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</si>
  <si>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</si>
  <si>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</si>
  <si>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</si>
  <si>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</si>
  <si>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</si>
  <si>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</si>
  <si>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</si>
  <si>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</si>
  <si>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</si>
  <si>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</si>
  <si>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</si>
  <si>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</si>
  <si>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</si>
  <si>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</si>
  <si>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</si>
  <si>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</si>
  <si>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</si>
  <si>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</si>
  <si>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</si>
  <si>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</si>
  <si>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</si>
  <si>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</si>
  <si>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</si>
  <si>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</si>
  <si>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</si>
  <si>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</si>
  <si>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</si>
  <si>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</si>
  <si>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</si>
  <si>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</si>
  <si>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</si>
  <si>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</si>
  <si>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</si>
  <si>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</si>
  <si>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</si>
  <si>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</si>
  <si>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</si>
  <si>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</si>
  <si>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</si>
  <si>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</si>
  <si>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</si>
  <si>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</si>
  <si>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</si>
  <si>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</si>
  <si>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</si>
  <si>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</si>
  <si>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</si>
  <si>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</si>
  <si>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</si>
  <si>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</si>
  <si>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</si>
  <si>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</si>
  <si>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</si>
  <si>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</si>
  <si>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</si>
  <si>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</si>
  <si>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</si>
  <si>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</si>
  <si>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</si>
  <si>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</si>
  <si>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</si>
  <si>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</si>
  <si>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</si>
  <si>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</si>
  <si>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</si>
  <si>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</si>
  <si>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</si>
  <si>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</si>
  <si>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</si>
  <si>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</si>
  <si>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</si>
  <si>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</si>
  <si>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</si>
  <si>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</si>
  <si>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</si>
  <si>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</si>
  <si>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</si>
  <si>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</si>
  <si>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</si>
  <si>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</si>
  <si>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</si>
  <si>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</si>
  <si>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</si>
  <si>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</si>
  <si>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</si>
  <si>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</si>
  <si>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</si>
  <si>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</si>
  <si>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</si>
  <si>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</si>
  <si>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</si>
  <si>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</si>
  <si>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</si>
  <si>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</si>
  <si>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</si>
  <si>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</si>
  <si>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</si>
  <si>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</si>
  <si>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</si>
  <si>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</si>
  <si>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</si>
  <si>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</si>
  <si>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</si>
  <si>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</si>
  <si>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</si>
  <si>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</si>
  <si>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</si>
  <si>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</si>
  <si>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</si>
  <si>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</si>
  <si>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</si>
  <si>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</si>
  <si>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</si>
  <si>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</si>
  <si>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</si>
  <si>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</si>
  <si>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</si>
  <si>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</si>
  <si>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</si>
  <si>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</si>
  <si>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</si>
  <si>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</si>
  <si>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</si>
  <si>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</si>
  <si>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</si>
  <si>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</si>
  <si>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</si>
  <si>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</si>
  <si>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</si>
  <si>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</si>
  <si>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</si>
  <si>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</si>
  <si>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</si>
  <si>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</si>
  <si>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</si>
  <si>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</si>
  <si>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</si>
  <si>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</si>
  <si>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</si>
  <si>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</si>
  <si>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</si>
  <si>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</si>
  <si>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</si>
  <si>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</si>
  <si>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</si>
  <si>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</si>
  <si>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</si>
  <si>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</si>
  <si>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</si>
  <si>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</si>
  <si>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</si>
  <si>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</si>
  <si>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</si>
  <si>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</si>
  <si>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</si>
  <si>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</si>
  <si>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</si>
  <si>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</si>
  <si>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</si>
  <si>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</si>
  <si>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</si>
  <si>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</si>
  <si>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</si>
  <si>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</si>
  <si>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</si>
  <si>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</si>
  <si>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</si>
  <si>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</si>
  <si>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</si>
  <si>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</si>
  <si>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</si>
  <si>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</si>
  <si>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</si>
  <si>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</si>
  <si>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</si>
  <si>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</si>
  <si>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</si>
  <si>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</si>
  <si>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</si>
  <si>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</si>
  <si>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</si>
  <si>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</si>
  <si>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</si>
  <si>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</si>
  <si>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</si>
  <si>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</si>
  <si>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</si>
  <si>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</si>
  <si>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</si>
  <si>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</si>
  <si>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</si>
  <si>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</si>
  <si>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</si>
  <si>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</si>
  <si>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</si>
  <si>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</si>
  <si>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</si>
  <si>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</si>
  <si>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</si>
  <si>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</si>
  <si>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</si>
  <si>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</si>
  <si>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</si>
  <si>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</si>
  <si>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</si>
  <si>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</si>
  <si>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</si>
  <si>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</si>
  <si>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</si>
  <si>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</si>
  <si>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</si>
  <si>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</si>
  <si>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</si>
  <si>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</si>
  <si>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</si>
  <si>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</si>
  <si>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</si>
  <si>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</si>
  <si>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</si>
  <si>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</si>
  <si>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</si>
  <si>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</si>
  <si>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</si>
  <si>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</si>
  <si>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</si>
  <si>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</si>
  <si>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</si>
  <si>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</si>
  <si>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</si>
  <si>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</si>
  <si>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</si>
  <si>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</si>
  <si>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</si>
  <si>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</si>
  <si>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</si>
  <si>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</si>
  <si>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</si>
  <si>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</si>
  <si>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</si>
  <si>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</si>
  <si>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</si>
  <si>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</si>
  <si>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</si>
  <si>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</si>
  <si>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</si>
  <si>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</si>
  <si>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</si>
  <si>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</si>
  <si>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</si>
  <si>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</si>
  <si>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</si>
  <si>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</si>
  <si>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</si>
  <si>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</si>
  <si>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</si>
  <si>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</si>
  <si>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</si>
  <si>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</si>
  <si>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</si>
  <si>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</si>
  <si>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</si>
  <si>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</si>
  <si>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</si>
  <si>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</si>
  <si>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</si>
  <si>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</si>
  <si>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</si>
  <si>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</si>
  <si>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</si>
  <si>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</si>
  <si>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</si>
  <si>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</si>
  <si>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</si>
  <si>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</si>
  <si>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</si>
  <si>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</si>
  <si>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</si>
  <si>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</si>
  <si>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</si>
  <si>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</si>
  <si>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</si>
  <si>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</si>
  <si>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</si>
  <si>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</si>
  <si>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</si>
  <si>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</si>
  <si>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</si>
  <si>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</si>
  <si>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</si>
  <si>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</si>
  <si>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</si>
  <si>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</si>
  <si>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</si>
  <si>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</si>
  <si>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</si>
  <si>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</si>
  <si>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</si>
  <si>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</si>
  <si>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</si>
  <si>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</si>
  <si>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</si>
  <si>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</si>
  <si>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</si>
  <si>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</si>
  <si>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</si>
  <si>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</si>
  <si>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</si>
  <si>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</si>
  <si>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</si>
  <si>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</si>
  <si>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</si>
  <si>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</si>
  <si>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</si>
  <si>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</si>
  <si>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</si>
  <si>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</si>
  <si>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</si>
  <si>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</si>
  <si>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</si>
  <si>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</si>
  <si>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</si>
  <si>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</si>
  <si>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</si>
  <si>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</si>
  <si>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</si>
  <si>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</si>
  <si>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</si>
  <si>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</si>
  <si>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</si>
  <si>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</si>
  <si>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</si>
  <si>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</si>
  <si>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</si>
  <si>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</si>
  <si>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</si>
  <si>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</si>
  <si>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</si>
  <si>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</si>
  <si>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</si>
  <si>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</si>
  <si>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</si>
  <si>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</si>
  <si>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</si>
  <si>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</si>
  <si>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</si>
  <si>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</si>
  <si>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</si>
  <si>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</si>
  <si>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</si>
  <si>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</si>
  <si>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</si>
  <si>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</si>
  <si>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</si>
  <si>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</si>
  <si>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</si>
  <si>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</si>
  <si>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</si>
  <si>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</si>
  <si>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</si>
  <si>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</si>
  <si>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</si>
  <si>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</si>
  <si>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</si>
  <si>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</si>
  <si>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</si>
  <si>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</si>
  <si>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</si>
  <si>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</si>
  <si>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</si>
  <si>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</si>
  <si>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</si>
  <si>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</si>
  <si>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</si>
  <si>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</si>
  <si>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</si>
  <si>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</si>
  <si>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</si>
  <si>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</si>
  <si>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</si>
  <si>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</si>
  <si>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</si>
  <si>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</si>
  <si>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</si>
  <si>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</si>
  <si>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</si>
  <si>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</si>
  <si>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</si>
  <si>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</si>
  <si>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</si>
  <si>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</si>
  <si>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</si>
  <si>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</si>
  <si>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</si>
  <si>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</si>
  <si>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</si>
  <si>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</si>
  <si>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</si>
  <si>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</si>
  <si>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</si>
  <si>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</si>
  <si>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</si>
  <si>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</si>
  <si>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</si>
  <si>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</si>
  <si>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</si>
  <si>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</si>
  <si>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</si>
  <si>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</si>
  <si>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</si>
  <si>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</si>
  <si>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</si>
  <si>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</si>
  <si>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</si>
  <si>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</si>
  <si>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</si>
  <si>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</si>
  <si>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</si>
  <si>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</si>
  <si>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</si>
  <si>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</si>
  <si>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</si>
  <si>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</si>
  <si>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</si>
  <si>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</si>
  <si>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</si>
  <si>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</si>
  <si>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</si>
  <si>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</si>
  <si>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</si>
  <si>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</si>
  <si>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</si>
  <si>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</si>
  <si>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</si>
  <si>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</si>
  <si>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</si>
  <si>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</si>
  <si>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</si>
  <si>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</si>
  <si>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</si>
  <si>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</si>
  <si>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</si>
  <si>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</si>
  <si>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</si>
  <si>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</si>
  <si>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</si>
  <si>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</si>
  <si>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</si>
  <si>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</si>
  <si>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</si>
  <si>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</si>
  <si>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</si>
  <si>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</si>
  <si>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</si>
  <si>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</si>
  <si>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</si>
  <si>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</si>
  <si>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</si>
  <si>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</si>
  <si>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</si>
  <si>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</si>
  <si>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</si>
  <si>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</si>
  <si>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</si>
  <si>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</si>
  <si>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</si>
  <si>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</si>
  <si>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</si>
  <si>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</si>
  <si>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</si>
  <si>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</si>
  <si>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</si>
  <si>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</si>
  <si>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</si>
  <si>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</si>
  <si>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</si>
  <si>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</si>
  <si>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</si>
  <si>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</si>
  <si>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</si>
  <si>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</si>
  <si>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</si>
  <si>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</si>
  <si>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</si>
  <si>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</si>
  <si>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</si>
  <si>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</si>
  <si>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</si>
  <si>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</si>
  <si>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</si>
  <si>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</si>
  <si>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</si>
  <si>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</si>
  <si>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</si>
  <si>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</si>
  <si>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</si>
  <si>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</si>
  <si>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</si>
  <si>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</si>
  <si>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</si>
  <si>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</si>
  <si>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</si>
  <si>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</si>
  <si>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</si>
  <si>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</si>
  <si>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</si>
  <si>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</si>
  <si>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</si>
  <si>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</si>
  <si>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</si>
  <si>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</si>
  <si>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</si>
  <si>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</si>
  <si>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</si>
  <si>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</si>
  <si>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</si>
  <si>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</si>
  <si>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</si>
  <si>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</si>
  <si>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</si>
  <si>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</si>
  <si>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</si>
  <si>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</si>
  <si>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</si>
  <si>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</si>
  <si>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</si>
  <si>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</si>
  <si>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</si>
  <si>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</si>
  <si>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</si>
  <si>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</si>
  <si>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</si>
  <si>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</si>
  <si>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</si>
  <si>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</si>
  <si>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</si>
  <si>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</si>
  <si>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</si>
  <si>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</si>
  <si>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</si>
  <si>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</si>
  <si>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</si>
  <si>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</si>
  <si>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</si>
  <si>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</si>
  <si>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</si>
  <si>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</si>
  <si>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</si>
  <si>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</si>
  <si>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</si>
  <si>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</si>
  <si>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</si>
  <si>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</si>
  <si>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</si>
  <si>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</si>
  <si>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</si>
  <si>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</si>
  <si>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</si>
  <si>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</si>
  <si>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</si>
  <si>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</si>
  <si>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</si>
  <si>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</si>
  <si>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</si>
  <si>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</si>
  <si>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</si>
  <si>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</si>
  <si>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</si>
  <si>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</si>
  <si>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</si>
  <si>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</si>
  <si>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</si>
  <si>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</si>
  <si>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</si>
  <si>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</si>
  <si>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</si>
  <si>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</si>
  <si>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</si>
  <si>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</si>
  <si>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</si>
  <si>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</si>
  <si>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</si>
  <si>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</si>
  <si>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</si>
  <si>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</si>
  <si>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</si>
  <si>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</si>
  <si>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</si>
  <si>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</si>
  <si>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</si>
  <si>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</si>
  <si>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</si>
  <si>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</si>
  <si>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</si>
  <si>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</si>
  <si>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</si>
  <si>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</si>
  <si>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</si>
  <si>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</si>
  <si>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</si>
  <si>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</si>
  <si>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</si>
  <si>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</si>
  <si>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</si>
  <si>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</si>
  <si>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</si>
  <si>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</si>
  <si>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</si>
  <si>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</si>
  <si>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</si>
  <si>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</si>
  <si>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</si>
  <si>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</si>
  <si>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</si>
  <si>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</si>
  <si>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</si>
  <si>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</si>
  <si>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</si>
  <si>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</si>
  <si>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</si>
  <si>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</si>
  <si>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</si>
  <si>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</si>
  <si>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</si>
  <si>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</si>
  <si>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</si>
  <si>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</si>
  <si>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</si>
  <si>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</si>
  <si>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</si>
  <si>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</si>
  <si>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</si>
  <si>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</si>
  <si>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</si>
  <si>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</si>
  <si>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</si>
  <si>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</si>
  <si>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</si>
  <si>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</si>
  <si>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</si>
  <si>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</si>
  <si>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</si>
  <si>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</si>
  <si>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</si>
  <si>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</si>
  <si>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</si>
  <si>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</si>
  <si>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</si>
  <si>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</si>
  <si>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</si>
  <si>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</si>
  <si>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</si>
  <si>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</si>
  <si>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</si>
  <si>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</si>
  <si>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</si>
  <si>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</si>
  <si>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</si>
  <si>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</si>
  <si>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</si>
  <si>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</si>
  <si>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</si>
  <si>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</si>
  <si>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</si>
  <si>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</si>
  <si>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</si>
  <si>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</si>
  <si>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</si>
  <si>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</si>
  <si>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</si>
  <si>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</si>
  <si>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</si>
  <si>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</si>
  <si>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</si>
  <si>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</si>
  <si>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</si>
  <si>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</si>
  <si>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</si>
  <si>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</si>
  <si>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</si>
  <si>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</si>
  <si>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</si>
  <si>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</si>
  <si>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</si>
  <si>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</si>
  <si>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</si>
  <si>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</si>
  <si>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</si>
  <si>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</si>
  <si>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</si>
  <si>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</si>
  <si>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</si>
  <si>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</si>
  <si>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</si>
  <si>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</si>
  <si>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</si>
  <si>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</si>
  <si>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</si>
  <si>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</si>
  <si>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</si>
  <si>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</si>
  <si>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</si>
  <si>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</si>
  <si>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</si>
  <si>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</si>
  <si>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</si>
  <si>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</si>
  <si>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</si>
  <si>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</si>
  <si>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</si>
  <si>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</si>
  <si>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</si>
  <si>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</si>
  <si>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</si>
  <si>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</si>
  <si>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</si>
  <si>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</si>
  <si>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</si>
  <si>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</si>
  <si>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</si>
  <si>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</si>
  <si>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</si>
  <si>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</si>
  <si>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</si>
  <si>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</si>
  <si>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</si>
  <si>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</si>
  <si>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</si>
  <si>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</si>
  <si>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</si>
  <si>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</si>
  <si>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</si>
  <si>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</si>
  <si>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</si>
  <si>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</si>
  <si>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</si>
  <si>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</si>
  <si>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</si>
  <si>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</si>
  <si>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</si>
  <si>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</si>
  <si>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</si>
  <si>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</si>
  <si>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</si>
  <si>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</si>
  <si>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</si>
  <si>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</si>
  <si>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</si>
  <si>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</si>
  <si>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</si>
  <si>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</si>
  <si>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</si>
  <si>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</si>
  <si>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</si>
  <si>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</si>
  <si>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</si>
  <si>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</si>
  <si>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</si>
  <si>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</si>
  <si>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</si>
  <si>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</si>
  <si>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</si>
  <si>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</si>
  <si>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</si>
  <si>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</si>
  <si>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</si>
  <si>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</si>
  <si>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</si>
  <si>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</si>
  <si>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</si>
  <si>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</si>
  <si>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</si>
  <si>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</si>
  <si>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</si>
  <si>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</si>
  <si>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</si>
  <si>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</si>
  <si>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</si>
  <si>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</si>
  <si>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</si>
  <si>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</si>
  <si>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</si>
  <si>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</si>
  <si>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</si>
  <si>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</si>
  <si>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</si>
  <si>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</si>
  <si>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</si>
  <si>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</si>
  <si>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</si>
  <si>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</si>
  <si>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</si>
  <si>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</si>
  <si>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</si>
  <si>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</si>
  <si>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</si>
  <si>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</si>
  <si>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</si>
  <si>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</si>
  <si>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</si>
  <si>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</si>
  <si>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</si>
  <si>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</si>
  <si>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</si>
  <si>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</si>
  <si>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</si>
  <si>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</si>
  <si>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</si>
  <si>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</si>
  <si>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</si>
  <si>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</si>
  <si>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</si>
  <si>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</si>
  <si>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</si>
  <si>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</si>
  <si>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</si>
  <si>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</si>
  <si>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</si>
  <si>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</si>
  <si>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</si>
  <si>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</si>
  <si>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</si>
  <si>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</si>
  <si>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</si>
  <si>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</si>
  <si>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</si>
  <si>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</si>
  <si>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</si>
  <si>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</si>
  <si>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</si>
  <si>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</si>
  <si>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</si>
  <si>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</si>
  <si>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</si>
  <si>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</si>
  <si>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</si>
  <si>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</si>
  <si>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</si>
  <si>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</si>
  <si>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</si>
  <si>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</si>
  <si>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</si>
  <si>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</si>
  <si>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</si>
  <si>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</si>
  <si>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</si>
  <si>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</si>
  <si>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</si>
  <si>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</si>
  <si>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</si>
  <si>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</si>
  <si>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</si>
  <si>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</si>
  <si>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</si>
  <si>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</si>
  <si>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</si>
  <si>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</si>
  <si>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</si>
  <si>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</si>
  <si>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</si>
  <si>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</si>
  <si>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</si>
  <si>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</si>
  <si>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</si>
  <si>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</si>
  <si>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</si>
  <si>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</si>
  <si>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</si>
  <si>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</si>
  <si>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</si>
  <si>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</si>
  <si>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</si>
  <si>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</si>
  <si>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</si>
  <si>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</si>
  <si>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</si>
  <si>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</si>
  <si>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</si>
  <si>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</si>
  <si>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</si>
  <si>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</si>
  <si>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</si>
  <si>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</si>
  <si>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</si>
  <si>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</si>
  <si>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</si>
  <si>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</si>
  <si>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</si>
  <si>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</si>
  <si>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</si>
  <si>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</si>
  <si>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</si>
  <si>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</si>
  <si>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</si>
  <si>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</si>
  <si>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</si>
  <si>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</si>
  <si>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</si>
  <si>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</si>
  <si>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</si>
  <si>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</si>
  <si>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</si>
  <si>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</si>
  <si>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</si>
  <si>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</si>
  <si>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</si>
  <si>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</si>
  <si>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</si>
  <si>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</si>
  <si>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</si>
  <si>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</si>
  <si>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</si>
  <si>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</si>
  <si>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</si>
  <si>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</si>
  <si>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</si>
  <si>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</si>
  <si>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</si>
  <si>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</si>
  <si>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</si>
  <si>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</si>
  <si>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</si>
  <si>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</si>
  <si>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</si>
  <si>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</si>
  <si>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</si>
  <si>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</si>
  <si>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</si>
  <si>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</si>
  <si>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</si>
  <si>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</si>
  <si>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</si>
  <si>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</si>
  <si>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</si>
  <si>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</si>
  <si>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</si>
  <si>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</si>
  <si>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</si>
  <si>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</si>
  <si>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</si>
  <si>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</si>
  <si>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</si>
  <si>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</si>
  <si>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</si>
  <si>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</si>
  <si>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</si>
  <si>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</si>
  <si>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</si>
  <si>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</si>
  <si>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</si>
  <si>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</si>
  <si>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</si>
  <si>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</si>
  <si>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</si>
  <si>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</si>
  <si>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</si>
  <si>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</si>
  <si>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</si>
  <si>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</si>
  <si>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</si>
  <si>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</si>
  <si>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</si>
  <si>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</si>
  <si>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</si>
  <si>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</si>
  <si>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</si>
  <si>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</si>
  <si>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</si>
  <si>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</si>
  <si>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</si>
  <si>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</si>
  <si>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</si>
  <si>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</si>
  <si>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</si>
  <si>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</si>
  <si>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</si>
  <si>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</si>
  <si>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</si>
  <si>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</si>
  <si>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</si>
  <si>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</si>
  <si>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</si>
  <si>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</si>
  <si>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</si>
  <si>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</si>
  <si>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</si>
  <si>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</si>
  <si>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</si>
  <si>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</si>
  <si>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</si>
  <si>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</si>
  <si>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</si>
  <si>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</si>
  <si>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</si>
  <si>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</si>
  <si>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</si>
  <si>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</si>
  <si>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</si>
  <si>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</si>
  <si>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</si>
  <si>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</si>
  <si>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</si>
  <si>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</si>
  <si>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</si>
  <si>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</si>
  <si>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</si>
  <si>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</si>
  <si>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</si>
  <si>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</si>
  <si>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</si>
  <si>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</si>
  <si>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</si>
  <si>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</si>
  <si>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</si>
  <si>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</si>
  <si>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</si>
  <si>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</si>
  <si>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</si>
  <si>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</si>
  <si>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</si>
  <si>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</si>
  <si>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</si>
  <si>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</si>
  <si>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</si>
  <si>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</si>
  <si>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</si>
  <si>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</si>
  <si>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</si>
  <si>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</si>
  <si>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</si>
  <si>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</si>
  <si>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</si>
  <si>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</si>
  <si>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</si>
  <si>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</si>
  <si>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</si>
  <si>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</si>
  <si>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</si>
  <si>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</si>
  <si>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</si>
  <si>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</si>
  <si>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</si>
  <si>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</si>
  <si>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</si>
  <si>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</si>
  <si>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</si>
  <si>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</si>
  <si>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</si>
  <si>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</si>
  <si>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</si>
  <si>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</si>
  <si>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</si>
  <si>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</si>
  <si>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</si>
  <si>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</si>
  <si>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</si>
  <si>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</si>
  <si>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</si>
  <si>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</si>
  <si>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</si>
  <si>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</si>
  <si>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</si>
  <si>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</si>
  <si>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</si>
  <si>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</si>
  <si>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</si>
  <si>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</si>
  <si>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</si>
  <si>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</si>
  <si>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</si>
  <si>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</si>
  <si>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</si>
  <si>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</si>
  <si>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</si>
  <si>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</si>
  <si>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</si>
  <si>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</si>
  <si>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</si>
  <si>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</si>
  <si>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</si>
  <si>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</si>
  <si>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</si>
  <si>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</si>
  <si>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</si>
  <si>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</si>
  <si>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</si>
  <si>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</si>
  <si>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</si>
  <si>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</si>
  <si>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</si>
  <si>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</si>
  <si>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</si>
  <si>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</si>
  <si>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</si>
  <si>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</si>
  <si>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</si>
  <si>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</si>
  <si>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</si>
  <si>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</si>
  <si>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</si>
  <si>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</si>
  <si>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</si>
  <si>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</si>
  <si>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</si>
  <si>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</si>
  <si>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</si>
  <si>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</si>
  <si>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</si>
  <si>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</si>
  <si>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</si>
  <si>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</si>
  <si>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</si>
  <si>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</si>
  <si>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</si>
  <si>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</si>
  <si>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</si>
  <si>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</si>
  <si>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</si>
  <si>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</si>
  <si>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</si>
  <si>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</si>
  <si>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</si>
  <si>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</si>
  <si>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</si>
  <si>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</si>
  <si>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</si>
  <si>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</si>
  <si>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</si>
  <si>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</si>
  <si>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</si>
  <si>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</si>
  <si>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</si>
  <si>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</si>
  <si>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</si>
  <si>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</si>
  <si>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</si>
  <si>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</si>
  <si>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</si>
  <si>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</si>
  <si>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</si>
  <si>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</si>
  <si>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</si>
  <si>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</si>
  <si>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</si>
  <si>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</si>
  <si>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</si>
  <si>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</si>
  <si>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</si>
  <si>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</si>
  <si>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</si>
  <si>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</si>
  <si>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</si>
  <si>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</si>
  <si>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</si>
  <si>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</si>
  <si>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</si>
  <si>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</si>
  <si>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</si>
  <si>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</si>
  <si>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</si>
  <si>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</si>
  <si>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</si>
  <si>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</si>
  <si>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</si>
  <si>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</si>
  <si>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</si>
  <si>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</si>
  <si>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</si>
  <si>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</si>
  <si>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</si>
  <si>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</si>
  <si>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</si>
  <si>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</si>
  <si>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</si>
  <si>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</si>
  <si>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</si>
  <si>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</si>
  <si>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</si>
  <si>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</si>
  <si>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</si>
  <si>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</si>
  <si>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</si>
  <si>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</si>
  <si>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</si>
  <si>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</si>
  <si>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</si>
  <si>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</si>
  <si>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</si>
  <si>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</si>
  <si>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</si>
  <si>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</si>
  <si>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</si>
  <si>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</si>
  <si>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</si>
  <si>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</si>
  <si>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</si>
  <si>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</si>
  <si>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</si>
  <si>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</si>
  <si>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</si>
  <si>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</si>
  <si>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</si>
  <si>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</si>
  <si>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</si>
  <si>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</si>
  <si>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</si>
  <si>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</si>
  <si>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</si>
  <si>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</si>
  <si>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</si>
  <si>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</si>
  <si>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</si>
  <si>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</si>
  <si>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</si>
  <si>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</si>
  <si>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</si>
  <si>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</si>
  <si>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</si>
  <si>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</si>
  <si>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</si>
  <si>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</si>
  <si>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</si>
  <si>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</si>
  <si>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</si>
  <si>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</si>
  <si>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</si>
  <si>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</si>
  <si>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</si>
  <si>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</si>
  <si>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</si>
  <si>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</si>
  <si>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</si>
  <si>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</si>
  <si>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</si>
  <si>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</si>
  <si>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</si>
  <si>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</si>
  <si>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</si>
  <si>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</si>
  <si>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</si>
  <si>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</si>
  <si>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</si>
  <si>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</si>
  <si>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</si>
  <si>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</si>
  <si>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</si>
  <si>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</si>
  <si>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</si>
  <si>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</si>
  <si>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</si>
  <si>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</si>
  <si>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</si>
  <si>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</si>
  <si>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</si>
  <si>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</si>
  <si>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</si>
  <si>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</si>
  <si>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</si>
  <si>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</si>
  <si>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</si>
  <si>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</si>
  <si>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</si>
  <si>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</si>
  <si>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</si>
  <si>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</si>
  <si>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</si>
  <si>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</si>
  <si>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</si>
  <si>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</si>
  <si>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</si>
  <si>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</si>
  <si>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</si>
  <si>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</si>
  <si>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</si>
  <si>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</si>
  <si>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</si>
  <si>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</si>
  <si>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</si>
  <si>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</si>
  <si>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</si>
  <si>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</si>
  <si>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</si>
  <si>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</si>
  <si>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</si>
  <si>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</si>
  <si>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</si>
  <si>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</si>
  <si>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</si>
  <si>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</si>
  <si>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</si>
  <si>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</si>
  <si>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</si>
  <si>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</si>
  <si>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</si>
  <si>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</si>
  <si>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</si>
  <si>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</si>
  <si>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</si>
  <si>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</si>
  <si>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</si>
  <si>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</si>
  <si>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</si>
  <si>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</si>
  <si>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</si>
  <si>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</si>
  <si>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</si>
  <si>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</si>
  <si>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</si>
  <si>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</si>
  <si>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</si>
  <si>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</si>
  <si>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</si>
  <si>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</si>
  <si>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</si>
  <si>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</si>
  <si>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</si>
  <si>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</si>
  <si>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</si>
  <si>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</si>
  <si>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</si>
  <si>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</si>
  <si>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</si>
  <si>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</si>
  <si>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</si>
  <si>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</si>
  <si>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</si>
  <si>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</si>
  <si>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</si>
  <si>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</si>
  <si>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</si>
  <si>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</si>
  <si>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</si>
  <si>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</si>
  <si>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</si>
  <si>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</si>
  <si>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</si>
  <si>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</si>
  <si>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</si>
  <si>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</si>
  <si>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</si>
  <si>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</si>
  <si>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</si>
  <si>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</si>
  <si>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</si>
  <si>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</si>
  <si>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</si>
  <si>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</si>
  <si>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</si>
  <si>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</si>
  <si>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</si>
  <si>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</si>
  <si>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</si>
  <si>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</si>
  <si>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</si>
  <si>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</si>
  <si>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</si>
  <si>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</si>
  <si>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</si>
  <si>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</si>
  <si>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</si>
  <si>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</si>
  <si>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</si>
  <si>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</si>
  <si>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</si>
  <si>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</si>
  <si>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</si>
  <si>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</si>
  <si>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</si>
  <si>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</si>
  <si>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</si>
  <si>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</si>
  <si>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</si>
  <si>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</si>
  <si>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</si>
  <si>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</si>
  <si>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</si>
  <si>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</si>
  <si>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</si>
  <si>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</si>
  <si>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</si>
  <si>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</si>
  <si>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</si>
  <si>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</si>
  <si>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</si>
  <si>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</si>
  <si>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</si>
  <si>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</si>
  <si>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</si>
  <si>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</si>
  <si>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</si>
  <si>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</si>
  <si>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</si>
  <si>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</si>
  <si>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</si>
  <si>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</si>
  <si>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</si>
  <si>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</si>
  <si>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</si>
  <si>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</si>
  <si>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</si>
  <si>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</si>
  <si>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</si>
  <si>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</si>
  <si>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</si>
  <si>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</si>
  <si>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</si>
  <si>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</si>
  <si>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</si>
  <si>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</si>
  <si>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</si>
  <si>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</si>
  <si>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</si>
  <si>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</si>
  <si>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</si>
  <si>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</si>
  <si>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</si>
  <si>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</si>
  <si>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</si>
  <si>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</si>
  <si>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</si>
  <si>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</si>
  <si>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</si>
  <si>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</si>
  <si>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</si>
  <si>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</si>
  <si>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</si>
  <si>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</si>
  <si>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</si>
  <si>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</si>
  <si>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</si>
  <si>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</si>
  <si>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</si>
  <si>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</si>
  <si>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</si>
  <si>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</si>
  <si>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</si>
  <si>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</si>
  <si>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</si>
  <si>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</si>
  <si>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</si>
  <si>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</si>
  <si>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</si>
  <si>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</si>
  <si>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</si>
  <si>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</si>
  <si>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</si>
  <si>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</si>
  <si>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</si>
  <si>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</si>
  <si>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</si>
  <si>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</si>
  <si>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</si>
  <si>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</si>
  <si>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</si>
  <si>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</si>
  <si>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</si>
  <si>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</si>
  <si>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</si>
  <si>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</si>
  <si>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</si>
  <si>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</si>
  <si>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</si>
  <si>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</si>
  <si>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</si>
  <si>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</si>
  <si>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</si>
  <si>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</si>
  <si>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</si>
  <si>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</si>
  <si>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</si>
  <si>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</si>
  <si>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</si>
  <si>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</si>
  <si>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</si>
  <si>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</si>
  <si>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</si>
  <si>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</si>
  <si>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</si>
  <si>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</si>
  <si>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</si>
  <si>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</si>
  <si>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</si>
  <si>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</si>
  <si>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</si>
  <si>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</si>
  <si>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</si>
  <si>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</si>
  <si>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</si>
  <si>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</si>
  <si>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</si>
  <si>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</si>
  <si>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</si>
  <si>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</si>
  <si>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</si>
  <si>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</si>
  <si>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</si>
  <si>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</si>
  <si>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</si>
  <si>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</si>
  <si>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</si>
  <si>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</si>
  <si>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</si>
  <si>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</si>
  <si>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</si>
  <si>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</si>
  <si>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</si>
  <si>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</si>
  <si>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</si>
  <si>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</si>
  <si>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</si>
  <si>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</si>
  <si>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</si>
  <si>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</si>
  <si>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</si>
  <si>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</si>
  <si>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</si>
  <si>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</si>
  <si>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</si>
  <si>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</si>
  <si>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</si>
  <si>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</si>
  <si>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</si>
  <si>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</si>
  <si>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</si>
  <si>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</si>
  <si>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</si>
  <si>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</si>
  <si>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</si>
  <si>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</si>
  <si>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</si>
  <si>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</si>
  <si>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</si>
  <si>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</si>
  <si>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</si>
  <si>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</si>
  <si>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</si>
  <si>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</si>
  <si>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</si>
  <si>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</si>
  <si>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</si>
  <si>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</si>
  <si>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</si>
  <si>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</si>
  <si>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</si>
  <si>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</si>
  <si>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</si>
  <si>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</si>
  <si>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</si>
  <si>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</si>
  <si>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</si>
  <si>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</si>
  <si>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</si>
  <si>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</si>
  <si>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</si>
  <si>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</si>
  <si>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</si>
  <si>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</si>
  <si>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</si>
  <si>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</si>
  <si>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</si>
  <si>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</si>
  <si>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</si>
  <si>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</si>
  <si>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</si>
  <si>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</si>
  <si>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</si>
  <si>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</si>
  <si>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</si>
  <si>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</si>
  <si>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</si>
  <si>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</si>
  <si>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</si>
  <si>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</si>
  <si>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</si>
  <si>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</si>
  <si>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</si>
  <si>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</si>
  <si>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</si>
  <si>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</si>
  <si>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</si>
  <si>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</si>
  <si>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</si>
  <si>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</si>
  <si>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</si>
  <si>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</si>
  <si>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</si>
  <si>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</si>
  <si>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</si>
  <si>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</si>
  <si>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</si>
  <si>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</si>
  <si>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</si>
  <si>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</si>
  <si>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</si>
  <si>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</si>
  <si>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</si>
  <si>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</si>
  <si>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</si>
  <si>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</si>
  <si>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</si>
  <si>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</si>
  <si>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</si>
  <si>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</si>
  <si>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</si>
  <si>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</si>
  <si>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</si>
  <si>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</si>
  <si>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</si>
  <si>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</si>
  <si>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</si>
  <si>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</si>
  <si>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</si>
  <si>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</si>
  <si>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</si>
  <si>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</si>
  <si>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</si>
  <si>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</si>
  <si>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</si>
  <si>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</si>
  <si>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</si>
  <si>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</si>
  <si>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</si>
  <si>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</si>
  <si>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</si>
  <si>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</si>
  <si>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</si>
  <si>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</si>
  <si>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</si>
  <si>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</si>
  <si>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</si>
  <si>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</si>
  <si>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</si>
  <si>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</si>
  <si>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</si>
  <si>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</si>
  <si>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</si>
  <si>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</si>
  <si>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</si>
  <si>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</si>
  <si>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</si>
  <si>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</si>
  <si>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</si>
  <si>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</si>
  <si>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</si>
  <si>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</si>
  <si>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</si>
  <si>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</si>
  <si>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</si>
  <si>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</si>
  <si>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</si>
  <si>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</si>
  <si>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</si>
  <si>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</si>
  <si>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</si>
  <si>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</si>
  <si>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</si>
  <si>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</si>
  <si>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</si>
  <si>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</si>
  <si>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</si>
  <si>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</si>
  <si>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</si>
  <si>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</si>
  <si>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</si>
  <si>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</si>
  <si>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</si>
  <si>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</si>
  <si>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</si>
  <si>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</si>
  <si>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</si>
  <si>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</si>
  <si>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</si>
  <si>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</si>
  <si>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</si>
  <si>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</si>
  <si>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</si>
  <si>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</si>
  <si>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</si>
  <si>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</si>
  <si>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</si>
  <si>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</si>
  <si>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</si>
  <si>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</si>
  <si>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</si>
  <si>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</si>
  <si>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</si>
  <si>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</si>
  <si>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</si>
  <si>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</si>
  <si>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</si>
  <si>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</si>
  <si>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</si>
  <si>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</si>
  <si>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</si>
  <si>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</si>
  <si>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</si>
  <si>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</si>
  <si>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</si>
  <si>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</si>
  <si>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</si>
  <si>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</si>
  <si>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</si>
  <si>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</si>
  <si>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</si>
  <si>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</si>
  <si>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</si>
  <si>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</si>
  <si>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</si>
  <si>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</si>
  <si>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</si>
  <si>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</si>
  <si>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</si>
  <si>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</si>
  <si>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</si>
  <si>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</si>
  <si>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</si>
  <si>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</si>
  <si>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</si>
  <si>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</si>
  <si>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</si>
  <si>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</si>
  <si>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</si>
  <si>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</si>
  <si>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</si>
  <si>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</si>
  <si>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</si>
  <si>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</si>
  <si>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</si>
  <si>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</si>
  <si>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</si>
  <si>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</si>
  <si>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</si>
  <si>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</si>
  <si>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</si>
  <si>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</si>
  <si>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</si>
  <si>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</si>
  <si>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</si>
  <si>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</si>
  <si>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</si>
  <si>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</si>
  <si>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</si>
  <si>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</si>
  <si>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</si>
  <si>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</si>
  <si>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</si>
  <si>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</si>
  <si>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</si>
  <si>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</si>
  <si>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</si>
  <si>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</si>
  <si>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</si>
  <si>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</si>
  <si>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</si>
  <si>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</si>
  <si>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</si>
  <si>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</si>
  <si>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</si>
  <si>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</si>
  <si>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</si>
  <si>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</si>
  <si>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</si>
  <si>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</si>
  <si>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</si>
  <si>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</si>
  <si>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</si>
  <si>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</si>
  <si>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</si>
  <si>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</si>
  <si>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</si>
  <si>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</si>
  <si>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</si>
  <si>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</si>
  <si>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</si>
  <si>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</si>
  <si>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</si>
  <si>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</si>
  <si>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</si>
  <si>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</si>
  <si>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</si>
  <si>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</si>
  <si>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</si>
  <si>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</si>
  <si>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</si>
  <si>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</si>
  <si>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</si>
  <si>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</si>
  <si>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</si>
  <si>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</si>
  <si>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</si>
  <si>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</si>
  <si>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</si>
  <si>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</si>
  <si>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</si>
  <si>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</si>
  <si>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</si>
  <si>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</si>
  <si>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</si>
  <si>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</si>
  <si>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</si>
  <si>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</si>
  <si>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</si>
  <si>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</si>
  <si>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</si>
  <si>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</si>
  <si>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</si>
  <si>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</si>
  <si>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</si>
  <si>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</si>
  <si>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</si>
  <si>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</si>
  <si>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</si>
  <si>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</si>
  <si>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</si>
  <si>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</si>
  <si>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</si>
  <si>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</si>
  <si>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</si>
  <si>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</si>
  <si>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</si>
  <si>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</si>
  <si>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</si>
  <si>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</si>
  <si>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</si>
  <si>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</si>
  <si>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</si>
  <si>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</si>
  <si>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</si>
  <si>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</si>
  <si>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</si>
  <si>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</si>
  <si>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</si>
  <si>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</si>
  <si>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</si>
  <si>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</si>
  <si>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</si>
  <si>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</si>
  <si>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</si>
  <si>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</si>
  <si>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</si>
  <si>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</si>
  <si>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</si>
  <si>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</si>
  <si>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</si>
  <si>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</si>
  <si>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</si>
  <si>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</si>
  <si>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</si>
  <si>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</si>
  <si>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</si>
  <si>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</si>
  <si>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</si>
  <si>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</si>
  <si>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</si>
  <si>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</si>
  <si>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</si>
  <si>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</si>
  <si>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</si>
  <si>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</si>
  <si>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</si>
  <si>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</si>
  <si>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</si>
  <si>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</si>
  <si>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</si>
  <si>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</si>
  <si>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</si>
  <si>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</si>
  <si>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</si>
  <si>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</si>
  <si>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</si>
  <si>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</si>
  <si>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</si>
  <si>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</si>
  <si>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</si>
  <si>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</si>
  <si>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</si>
  <si>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</si>
  <si>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</si>
  <si>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</si>
  <si>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</si>
  <si>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</si>
  <si>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</si>
  <si>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</si>
  <si>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</si>
  <si>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</si>
  <si>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</si>
  <si>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</si>
  <si>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</si>
  <si>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</si>
  <si>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</si>
  <si>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</si>
  <si>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</si>
  <si>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</si>
  <si>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</si>
  <si>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</si>
  <si>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</si>
  <si>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</si>
  <si>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</si>
  <si>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</si>
  <si>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</si>
  <si>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</si>
  <si>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</si>
  <si>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</si>
  <si>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</si>
  <si>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</si>
  <si>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</si>
  <si>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</si>
  <si>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</si>
  <si>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</si>
  <si>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</si>
  <si>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</si>
  <si>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</si>
  <si>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</si>
  <si>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</si>
  <si>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</si>
  <si>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</si>
  <si>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</si>
  <si>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</si>
  <si>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</si>
  <si>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</si>
  <si>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</si>
  <si>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</si>
  <si>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</si>
  <si>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</si>
  <si>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</si>
  <si>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</si>
  <si>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</si>
  <si>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</si>
  <si>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</si>
  <si>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</si>
  <si>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</si>
  <si>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</si>
  <si>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</si>
  <si>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</si>
  <si>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</si>
  <si>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</si>
  <si>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</si>
  <si>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</si>
  <si>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</si>
  <si>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</si>
  <si>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</si>
  <si>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</si>
  <si>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</si>
  <si>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</si>
  <si>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</si>
  <si>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</si>
  <si>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</si>
  <si>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</si>
  <si>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</si>
  <si>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</si>
  <si>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</si>
  <si>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</si>
  <si>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</si>
  <si>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</si>
  <si>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</si>
  <si>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</si>
  <si>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</si>
  <si>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</si>
  <si>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</si>
  <si>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</si>
  <si>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</si>
  <si>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</si>
  <si>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</si>
  <si>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</si>
  <si>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</si>
  <si>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</si>
  <si>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</si>
  <si>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</si>
  <si>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</si>
  <si>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</si>
  <si>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</si>
  <si>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</si>
  <si>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</si>
  <si>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</si>
  <si>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</si>
  <si>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</si>
  <si>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</si>
  <si>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</si>
  <si>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</si>
  <si>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</si>
  <si>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</si>
  <si>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</si>
  <si>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</si>
  <si>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</si>
  <si>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</si>
  <si>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</si>
  <si>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</si>
  <si>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</si>
  <si>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</si>
  <si>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</si>
  <si>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</si>
  <si>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</si>
  <si>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</si>
  <si>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</si>
  <si>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</si>
  <si>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</si>
  <si>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</si>
  <si>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</si>
  <si>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</si>
  <si>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</si>
  <si>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</si>
  <si>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</si>
  <si>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</si>
  <si>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</si>
  <si>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</si>
  <si>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</si>
  <si>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</si>
  <si>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</si>
  <si>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</si>
  <si>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</si>
  <si>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</si>
  <si>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</si>
  <si>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</si>
  <si>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</si>
  <si>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</si>
  <si>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</si>
  <si>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</si>
  <si>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</si>
  <si>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</si>
  <si>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</si>
  <si>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</si>
  <si>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</si>
  <si>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</si>
  <si>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</si>
  <si>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</si>
  <si>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</si>
  <si>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</si>
  <si>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</si>
  <si>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</si>
  <si>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</si>
  <si>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</si>
  <si>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</si>
  <si>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</si>
  <si>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</si>
  <si>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</si>
  <si>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</si>
  <si>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</si>
  <si>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</si>
  <si>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</si>
  <si>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</si>
  <si>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</si>
  <si>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</si>
  <si>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</si>
  <si>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</si>
  <si>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</si>
  <si>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</si>
  <si>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</si>
  <si>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</si>
  <si>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</si>
  <si>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</si>
  <si>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</si>
  <si>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</si>
  <si>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</si>
  <si>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</si>
  <si>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</si>
  <si>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</si>
  <si>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</si>
  <si>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</si>
  <si>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</si>
  <si>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</si>
  <si>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</si>
  <si>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</si>
  <si>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</si>
  <si>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</si>
  <si>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</si>
  <si>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</si>
  <si>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</si>
  <si>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</si>
  <si>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</si>
  <si>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</si>
  <si>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</si>
  <si>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</si>
  <si>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</si>
  <si>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</si>
  <si>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</si>
  <si>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</si>
  <si>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</si>
  <si>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</si>
  <si>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</si>
  <si>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</si>
  <si>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</si>
  <si>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</si>
  <si>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</si>
  <si>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</si>
  <si>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</si>
  <si>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</si>
  <si>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</si>
  <si>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</si>
  <si>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</si>
  <si>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</si>
  <si>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</si>
  <si>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</si>
  <si>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</si>
  <si>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</si>
  <si>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</si>
  <si>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</si>
  <si>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</si>
  <si>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</si>
  <si>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</si>
  <si>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</si>
  <si>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</si>
  <si>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</si>
  <si>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</si>
  <si>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</si>
  <si>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</si>
  <si>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</si>
  <si>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</si>
  <si>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</si>
  <si>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</si>
  <si>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</si>
  <si>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</si>
  <si>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</si>
  <si>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</si>
  <si>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</si>
  <si>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</si>
  <si>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</si>
  <si>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</si>
  <si>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</si>
  <si>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</si>
  <si>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</si>
  <si>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</si>
  <si>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</si>
  <si>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</si>
  <si>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</si>
  <si>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</si>
  <si>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</si>
  <si>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</si>
  <si>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</si>
  <si>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</si>
  <si>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</si>
  <si>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</si>
  <si>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</si>
  <si>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</si>
  <si>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</si>
  <si>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</si>
  <si>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</si>
  <si>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</si>
  <si>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</si>
  <si>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</si>
  <si>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</si>
  <si>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</si>
  <si>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</si>
  <si>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</si>
  <si>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</si>
  <si>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</si>
  <si>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</si>
  <si>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</si>
  <si>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</si>
  <si>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</si>
  <si>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</si>
  <si>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</si>
  <si>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</si>
  <si>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</si>
  <si>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</si>
  <si>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</si>
  <si>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</si>
  <si>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</si>
  <si>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</si>
  <si>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</si>
  <si>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</si>
  <si>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</si>
  <si>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</si>
  <si>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</si>
  <si>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</si>
  <si>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</si>
  <si>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</si>
  <si>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</si>
  <si>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</si>
  <si>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</si>
  <si>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</si>
  <si>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</si>
  <si>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</si>
  <si>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</si>
  <si>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</si>
  <si>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</si>
  <si>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</si>
  <si>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</si>
  <si>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</si>
  <si>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</si>
  <si>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</si>
  <si>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</si>
  <si>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</si>
  <si>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</si>
  <si>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</si>
  <si>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</si>
  <si>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</si>
  <si>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</si>
  <si>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</si>
  <si>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</si>
  <si>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</si>
  <si>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</si>
  <si>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</si>
  <si>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</si>
  <si>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</si>
  <si>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</si>
  <si>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</si>
  <si>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</si>
  <si>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</si>
  <si>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</si>
  <si>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</si>
  <si>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</si>
  <si>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</si>
  <si>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</si>
  <si>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</si>
  <si>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</si>
  <si>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</si>
  <si>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</si>
  <si>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</si>
  <si>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</si>
  <si>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</si>
  <si>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</si>
  <si>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</si>
  <si>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</si>
  <si>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</si>
  <si>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</si>
  <si>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</si>
  <si>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</si>
  <si>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</si>
  <si>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</si>
  <si>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</si>
  <si>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</si>
  <si>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</si>
  <si>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</si>
  <si>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</si>
  <si>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</si>
  <si>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</si>
  <si>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</si>
  <si>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</si>
  <si>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</si>
  <si>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</si>
  <si>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</si>
  <si>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</si>
  <si>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</si>
  <si>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</si>
  <si>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</si>
  <si>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</si>
  <si>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</si>
  <si>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</si>
  <si>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</si>
  <si>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</si>
  <si>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</si>
  <si>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</si>
  <si>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</si>
  <si>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</si>
  <si>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</si>
  <si>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</si>
  <si>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</si>
  <si>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</si>
  <si>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</si>
  <si>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</si>
  <si>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</si>
  <si>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</si>
  <si>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</si>
  <si>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</si>
  <si>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</si>
  <si>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</si>
  <si>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</si>
  <si>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</si>
  <si>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</si>
  <si>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</si>
  <si>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</si>
  <si>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</si>
  <si>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</si>
  <si>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</si>
  <si>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</si>
  <si>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</si>
  <si>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</si>
  <si>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</si>
  <si>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</si>
  <si>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</si>
  <si>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</si>
  <si>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</si>
  <si>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</si>
  <si>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</si>
  <si>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</si>
  <si>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</si>
  <si>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</si>
  <si>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</si>
  <si>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</si>
  <si>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</si>
  <si>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</si>
  <si>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</si>
  <si>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</si>
  <si>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</si>
  <si>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</si>
  <si>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</si>
  <si>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</si>
  <si>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</si>
  <si>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</si>
  <si>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</si>
  <si>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</si>
  <si>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</si>
  <si>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</si>
  <si>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</si>
  <si>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</si>
  <si>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</si>
  <si>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</si>
  <si>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</si>
  <si>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</si>
  <si>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</si>
  <si>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</si>
  <si>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</si>
  <si>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</si>
  <si>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</si>
  <si>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</si>
  <si>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</si>
  <si>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</si>
  <si>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</si>
  <si>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</si>
  <si>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</si>
  <si>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</si>
  <si>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</si>
  <si>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</si>
  <si>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</si>
  <si>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</si>
  <si>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</si>
  <si>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</si>
  <si>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</si>
  <si>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</si>
  <si>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</si>
  <si>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</si>
  <si>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</si>
  <si>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</si>
  <si>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</si>
  <si>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</si>
  <si>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</si>
  <si>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</si>
  <si>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</si>
  <si>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</si>
  <si>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</si>
  <si>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</si>
  <si>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</si>
  <si>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</si>
  <si>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</si>
  <si>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</si>
  <si>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</si>
  <si>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</si>
  <si>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</si>
  <si>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</si>
  <si>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</si>
  <si>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</si>
  <si>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</si>
  <si>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</si>
  <si>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</si>
  <si>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</si>
  <si>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</si>
  <si>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</si>
  <si>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</si>
  <si>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</si>
  <si>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</si>
  <si>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</si>
  <si>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</si>
  <si>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</si>
  <si>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</si>
  <si>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</si>
  <si>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</si>
  <si>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</si>
  <si>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</si>
  <si>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</si>
  <si>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</si>
  <si>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</si>
  <si>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</si>
  <si>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</si>
  <si>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</si>
  <si>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</si>
  <si>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</si>
  <si>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</si>
  <si>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</si>
  <si>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</si>
  <si>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</si>
  <si>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</si>
  <si>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</si>
  <si>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</si>
  <si>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</si>
  <si>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</si>
  <si>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</si>
  <si>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</si>
  <si>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</si>
  <si>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</si>
  <si>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</si>
  <si>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</si>
  <si>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</si>
  <si>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</si>
  <si>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</si>
  <si>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</si>
  <si>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</si>
  <si>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</si>
  <si>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</si>
  <si>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</si>
  <si>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</si>
  <si>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</si>
  <si>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</si>
  <si>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</si>
  <si>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</si>
  <si>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</si>
  <si>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</si>
  <si>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</si>
  <si>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</si>
  <si>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</si>
  <si>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</si>
  <si>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</si>
  <si>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</si>
  <si>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</si>
  <si>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</si>
  <si>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</si>
  <si>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</si>
  <si>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</si>
  <si>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</si>
  <si>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</si>
  <si>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</si>
  <si>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</si>
  <si>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</si>
  <si>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</si>
  <si>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</si>
  <si>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</si>
  <si>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</si>
  <si>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</si>
  <si>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</si>
  <si>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</si>
  <si>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</si>
  <si>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</si>
  <si>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</si>
  <si>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</si>
  <si>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</si>
  <si>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</si>
  <si>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</si>
  <si>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</si>
  <si>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</si>
  <si>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</si>
  <si>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</si>
  <si>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</si>
  <si>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</si>
  <si>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</si>
  <si>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</si>
  <si>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</si>
  <si>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</si>
  <si>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</si>
  <si>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</si>
  <si>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</si>
  <si>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</si>
  <si>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</si>
  <si>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</si>
  <si>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</si>
  <si>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</si>
  <si>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</si>
  <si>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</si>
  <si>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</si>
  <si>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</si>
  <si>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</si>
  <si>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</si>
  <si>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</si>
  <si>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</si>
  <si>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</si>
  <si>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</si>
  <si>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</si>
  <si>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</si>
  <si>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</si>
  <si>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</si>
  <si>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</si>
  <si>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</si>
  <si>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</si>
  <si>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</si>
  <si>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</si>
  <si>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</si>
  <si>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</si>
  <si>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</si>
  <si>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</si>
  <si>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</si>
  <si>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</si>
  <si>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</si>
  <si>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</si>
  <si>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</si>
  <si>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</si>
  <si>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</si>
  <si>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</si>
  <si>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</si>
  <si>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</si>
  <si>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</si>
  <si>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</si>
  <si>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</si>
  <si>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</si>
  <si>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</si>
  <si>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</si>
  <si>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</si>
  <si>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</si>
  <si>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</si>
  <si>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</si>
  <si>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</si>
  <si>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</si>
  <si>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</si>
  <si>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</si>
  <si>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</si>
  <si>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</si>
  <si>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</si>
  <si>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</si>
  <si>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</si>
  <si>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</si>
  <si>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</si>
  <si>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</si>
  <si>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</si>
  <si>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</si>
  <si>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</si>
  <si>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</si>
  <si>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</si>
  <si>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</si>
  <si>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</si>
  <si>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</si>
  <si>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</si>
  <si>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</si>
  <si>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</si>
  <si>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</si>
  <si>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</si>
  <si>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</si>
  <si>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</si>
  <si>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</si>
  <si>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</si>
  <si>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</si>
  <si>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</si>
  <si>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</si>
  <si>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</si>
  <si>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</si>
  <si>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</si>
  <si>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</si>
  <si>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</si>
  <si>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</si>
  <si>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</si>
  <si>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</si>
  <si>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</si>
  <si>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</si>
  <si>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</si>
  <si>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</si>
  <si>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</si>
  <si>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</si>
  <si>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</si>
  <si>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</si>
  <si>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</si>
  <si>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</si>
  <si>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</si>
  <si>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</si>
  <si>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</si>
  <si>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</si>
  <si>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</si>
  <si>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</si>
  <si>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</si>
  <si>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</si>
  <si>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</si>
  <si>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</si>
  <si>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</si>
  <si>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</si>
  <si>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</si>
  <si>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</si>
  <si>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</si>
  <si>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</si>
  <si>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</si>
  <si>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</si>
  <si>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</si>
  <si>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</si>
  <si>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</si>
  <si>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</si>
  <si>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</si>
  <si>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</si>
  <si>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</si>
  <si>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</si>
  <si>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</si>
  <si>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</si>
  <si>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</si>
  <si>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</si>
  <si>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</si>
  <si>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</si>
  <si>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</si>
  <si>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</si>
  <si>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</si>
  <si>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</si>
  <si>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</si>
  <si>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</si>
  <si>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</si>
  <si>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</si>
  <si>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</si>
  <si>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</si>
  <si>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</si>
  <si>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</si>
  <si>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</si>
  <si>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</si>
  <si>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</si>
  <si>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</si>
  <si>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</si>
  <si>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</si>
  <si>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</si>
  <si>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</si>
  <si>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</si>
  <si>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</si>
  <si>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</si>
  <si>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</si>
  <si>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</si>
  <si>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</si>
  <si>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</si>
  <si>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</si>
  <si>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</si>
  <si>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</si>
  <si>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</si>
  <si>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</si>
  <si>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</si>
  <si>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</si>
  <si>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</si>
  <si>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</si>
  <si>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</si>
  <si>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</si>
  <si>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</si>
  <si>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</si>
  <si>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</si>
  <si>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</si>
  <si>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</si>
  <si>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</si>
  <si>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</si>
  <si>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</si>
  <si>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</si>
  <si>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</si>
  <si>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</si>
  <si>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</si>
  <si>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</si>
  <si>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</si>
  <si>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</si>
  <si>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</si>
  <si>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</si>
  <si>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</si>
  <si>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</si>
  <si>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</si>
  <si>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</si>
  <si>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</si>
  <si>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</si>
  <si>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</si>
  <si>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</si>
  <si>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</si>
  <si>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</si>
  <si>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</si>
  <si>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</si>
  <si>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</si>
  <si>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</si>
  <si>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</si>
  <si>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</si>
  <si>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</si>
  <si>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</si>
  <si>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</si>
  <si>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</si>
  <si>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</si>
  <si>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</si>
  <si>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</si>
  <si>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</si>
  <si>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</si>
  <si>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</si>
  <si>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</si>
  <si>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</si>
  <si>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</si>
  <si>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</si>
  <si>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</si>
  <si>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</si>
  <si>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</si>
  <si>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</si>
  <si>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</si>
  <si>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</si>
  <si>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</si>
  <si>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</si>
  <si>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</si>
  <si>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</si>
  <si>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</si>
  <si>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</si>
  <si>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</si>
  <si>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</si>
  <si>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</si>
  <si>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</si>
  <si>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</si>
  <si>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</si>
  <si>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</si>
  <si>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</si>
  <si>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</si>
  <si>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</si>
  <si>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</si>
  <si>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</si>
  <si>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</si>
  <si>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</si>
  <si>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</si>
  <si>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</si>
  <si>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</si>
  <si>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</si>
  <si>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</si>
  <si>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</si>
  <si>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</si>
  <si>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</si>
  <si>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</si>
  <si>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</si>
  <si>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</si>
  <si>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</si>
  <si>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</si>
  <si>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</si>
  <si>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</si>
  <si>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</si>
  <si>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</si>
  <si>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</si>
  <si>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</si>
  <si>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</si>
  <si>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</si>
  <si>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</si>
  <si>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</si>
  <si>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</si>
  <si>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</si>
  <si>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</si>
  <si>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</si>
  <si>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</si>
  <si>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</si>
  <si>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</si>
  <si>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</si>
  <si>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</si>
  <si>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</si>
  <si>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</si>
  <si>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</si>
  <si>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</si>
  <si>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</si>
  <si>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</si>
  <si>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</si>
  <si>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</si>
  <si>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</si>
  <si>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</si>
  <si>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</si>
  <si>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</si>
  <si>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</si>
  <si>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</si>
  <si>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</si>
  <si>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</si>
  <si>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</si>
  <si>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</si>
  <si>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</si>
  <si>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</si>
  <si>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</si>
  <si>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</si>
  <si>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</si>
  <si>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</si>
  <si>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</si>
  <si>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</si>
  <si>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</si>
  <si>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</si>
  <si>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</si>
  <si>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</si>
  <si>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</si>
  <si>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</si>
  <si>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</si>
  <si>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</si>
  <si>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</si>
  <si>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</si>
  <si>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</si>
  <si>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</si>
  <si>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</si>
  <si>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</si>
  <si>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</si>
  <si>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</si>
  <si>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</si>
  <si>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</si>
  <si>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</si>
  <si>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</si>
  <si>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</si>
  <si>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</si>
  <si>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</si>
  <si>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</si>
  <si>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</si>
  <si>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</si>
  <si>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</si>
  <si>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</si>
  <si>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</si>
  <si>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</si>
  <si>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</si>
  <si>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</si>
  <si>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</si>
  <si>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</si>
  <si>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</si>
  <si>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</si>
  <si>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</si>
  <si>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</si>
  <si>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</si>
  <si>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</si>
  <si>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</si>
  <si>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</si>
  <si>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</si>
  <si>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</si>
  <si>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</si>
  <si>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</si>
  <si>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</si>
  <si>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</si>
  <si>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</si>
  <si>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</si>
  <si>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</si>
  <si>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</si>
  <si>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</si>
  <si>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</si>
  <si>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</si>
  <si>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</si>
  <si>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</si>
  <si>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</si>
  <si>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</si>
  <si>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</si>
  <si>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</si>
  <si>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</si>
  <si>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</si>
  <si>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</si>
  <si>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</si>
  <si>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</si>
  <si>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</si>
  <si>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</si>
  <si>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</si>
  <si>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</si>
  <si>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</si>
  <si>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</si>
  <si>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</si>
  <si>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</si>
  <si>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</si>
  <si>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</si>
  <si>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</si>
  <si>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</si>
  <si>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</si>
  <si>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</si>
  <si>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</si>
  <si>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</si>
  <si>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</si>
  <si>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</si>
  <si>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</si>
  <si>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</si>
  <si>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</si>
  <si>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</si>
  <si>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</si>
  <si>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</si>
  <si>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</si>
  <si>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</si>
  <si>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</si>
  <si>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</si>
  <si>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</si>
  <si>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</si>
  <si>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</si>
  <si>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</si>
  <si>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</si>
  <si>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</si>
  <si>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</si>
  <si>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</si>
  <si>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</si>
  <si>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</si>
  <si>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</si>
  <si>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</si>
  <si>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</si>
  <si>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</si>
  <si>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</si>
  <si>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</si>
  <si>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</si>
  <si>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</si>
  <si>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</si>
  <si>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</si>
  <si>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</si>
  <si>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</si>
  <si>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</si>
  <si>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</si>
  <si>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</si>
  <si>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</si>
  <si>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</si>
  <si>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</si>
  <si>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</si>
  <si>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</si>
  <si>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</si>
  <si>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</si>
  <si>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</si>
  <si>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</si>
  <si>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</si>
  <si>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</si>
  <si>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</si>
  <si>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</si>
  <si>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</si>
  <si>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</si>
  <si>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</si>
  <si>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</si>
  <si>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</si>
  <si>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</si>
  <si>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</si>
  <si>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</si>
  <si>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</si>
  <si>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</si>
  <si>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</si>
  <si>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</si>
  <si>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</si>
  <si>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</si>
  <si>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</si>
  <si>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</si>
  <si>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</si>
  <si>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</si>
  <si>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</si>
  <si>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</si>
  <si>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</si>
  <si>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</si>
  <si>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</si>
  <si>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</si>
  <si>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</si>
  <si>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</si>
  <si>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</si>
  <si>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</si>
  <si>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</si>
  <si>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</si>
  <si>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</si>
  <si>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</si>
  <si>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</si>
  <si>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</si>
  <si>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</si>
  <si>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</si>
  <si>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</si>
  <si>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</si>
  <si>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</si>
  <si>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</si>
  <si>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</si>
  <si>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</si>
  <si>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</si>
  <si>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</si>
  <si>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</si>
  <si>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</si>
  <si>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</si>
  <si>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</si>
  <si>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</si>
  <si>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</si>
  <si>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</si>
  <si>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</si>
  <si>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</si>
  <si>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</si>
  <si>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</si>
  <si>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</si>
  <si>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</si>
  <si>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</si>
  <si>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</si>
  <si>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</si>
  <si>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</si>
  <si>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</si>
  <si>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</si>
  <si>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</si>
  <si>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</si>
  <si>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</si>
  <si>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</si>
  <si>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</si>
  <si>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</si>
  <si>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</si>
  <si>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</si>
  <si>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</si>
  <si>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</si>
  <si>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</si>
  <si>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</si>
  <si>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</si>
  <si>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</si>
  <si>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</si>
  <si>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</si>
  <si>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</si>
  <si>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</si>
  <si>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</si>
  <si>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</si>
  <si>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</si>
  <si>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</si>
  <si>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</si>
  <si>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</si>
  <si>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</si>
  <si>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</si>
  <si>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</si>
  <si>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</si>
  <si>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</si>
  <si>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</si>
  <si>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</si>
  <si>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</si>
  <si>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</si>
  <si>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</si>
  <si>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</si>
  <si>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</si>
  <si>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</si>
  <si>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</si>
  <si>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</si>
  <si>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</si>
  <si>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</si>
  <si>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</si>
  <si>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</si>
  <si>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</si>
  <si>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</si>
  <si>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</si>
  <si>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</si>
  <si>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</si>
  <si>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</si>
  <si>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</si>
  <si>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</si>
  <si>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</si>
  <si>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</si>
  <si>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</si>
  <si>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</si>
  <si>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</si>
  <si>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</si>
  <si>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</si>
  <si>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</si>
  <si>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</si>
  <si>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</si>
  <si>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</si>
  <si>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</si>
  <si>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</si>
  <si>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</si>
  <si>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</si>
  <si>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</si>
  <si>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</si>
  <si>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</si>
  <si>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</si>
  <si>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</si>
  <si>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</si>
  <si>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</si>
  <si>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</si>
  <si>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</si>
  <si>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</si>
  <si>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</si>
  <si>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</si>
  <si>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</si>
  <si>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</si>
  <si>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</si>
  <si>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</si>
  <si>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</si>
  <si>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</si>
  <si>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</si>
  <si>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</si>
  <si>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</si>
  <si>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</si>
  <si>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</si>
  <si>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</si>
  <si>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</si>
  <si>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</si>
  <si>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</si>
  <si>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</si>
  <si>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</si>
  <si>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</si>
  <si>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</si>
  <si>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</si>
  <si>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</si>
  <si>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</si>
  <si>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</si>
  <si>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</si>
  <si>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</si>
  <si>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</si>
  <si>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</si>
  <si>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</si>
  <si>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</si>
  <si>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</si>
  <si>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</si>
  <si>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</si>
  <si>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</si>
  <si>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</si>
  <si>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</si>
  <si>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</si>
  <si>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</si>
  <si>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</si>
  <si>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</si>
  <si>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</si>
  <si>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</si>
  <si>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</si>
  <si>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</si>
  <si>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</si>
  <si>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</si>
  <si>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</si>
  <si>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</si>
  <si>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</si>
  <si>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</si>
  <si>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</si>
  <si>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</si>
  <si>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</si>
  <si>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</si>
  <si>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</si>
  <si>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</si>
  <si>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</si>
  <si>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</si>
  <si>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</si>
  <si>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</si>
  <si>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</si>
  <si>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</si>
  <si>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</si>
  <si>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</si>
  <si>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</si>
  <si>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</si>
  <si>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</si>
  <si>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</si>
  <si>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</si>
  <si>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</si>
  <si>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</si>
  <si>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</si>
  <si>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</si>
  <si>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</si>
  <si>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</si>
  <si>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</si>
  <si>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</si>
  <si>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</si>
  <si>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</si>
  <si>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</si>
  <si>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</si>
  <si>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</si>
  <si>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</si>
  <si>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</si>
  <si>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</si>
  <si>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</si>
  <si>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</si>
  <si>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</si>
  <si>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</si>
  <si>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</si>
  <si>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</si>
  <si>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</si>
  <si>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</si>
  <si>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</si>
  <si>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</si>
  <si>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</si>
  <si>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</si>
  <si>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</si>
  <si>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</si>
  <si>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</si>
  <si>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</si>
  <si>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</si>
  <si>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</si>
  <si>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</si>
  <si>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</si>
  <si>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</si>
  <si>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</si>
  <si>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</si>
  <si>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</si>
  <si>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</si>
  <si>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</si>
  <si>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</si>
  <si>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</si>
  <si>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</si>
  <si>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</si>
  <si>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</si>
  <si>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</si>
  <si>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</si>
  <si>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</si>
  <si>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</si>
  <si>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</si>
  <si>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</si>
  <si>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</si>
  <si>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</si>
  <si>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</si>
  <si>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</si>
  <si>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</si>
  <si>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</si>
  <si>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</si>
  <si>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</si>
  <si>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</si>
  <si>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</si>
  <si>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</si>
  <si>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</si>
  <si>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</si>
  <si>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</si>
  <si>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</si>
  <si>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</si>
  <si>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</si>
  <si>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</si>
  <si>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</si>
  <si>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</si>
  <si>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</si>
  <si>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</si>
  <si>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</si>
  <si>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</si>
  <si>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</si>
  <si>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</si>
  <si>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</si>
  <si>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</si>
  <si>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</si>
  <si>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</si>
  <si>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</si>
  <si>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</si>
  <si>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</si>
  <si>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</si>
  <si>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</si>
  <si>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</si>
  <si>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</si>
  <si>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</si>
  <si>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</si>
  <si>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</si>
  <si>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</si>
  <si>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</si>
  <si>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</si>
  <si>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</si>
  <si>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</si>
  <si>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</si>
  <si>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</si>
  <si>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</si>
  <si>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</si>
  <si>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</si>
  <si>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</si>
  <si>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</si>
  <si>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</si>
  <si>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</si>
  <si>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</si>
  <si>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</si>
  <si>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</si>
  <si>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</si>
  <si>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</si>
  <si>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</si>
  <si>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</si>
  <si>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</si>
  <si>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</si>
  <si>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</si>
  <si>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</si>
  <si>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</si>
  <si>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</si>
  <si>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</si>
  <si>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</si>
  <si>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</si>
  <si>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</si>
  <si>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</si>
  <si>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</si>
  <si>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</si>
  <si>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</si>
  <si>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</si>
  <si>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</si>
  <si>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</si>
  <si>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</si>
  <si>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</si>
  <si>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</si>
  <si>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</si>
  <si>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</si>
  <si>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</si>
  <si>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</si>
  <si>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</si>
  <si>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</si>
  <si>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</si>
  <si>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</si>
  <si>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</si>
  <si>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</si>
  <si>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</si>
  <si>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</si>
  <si>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</si>
  <si>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</si>
  <si>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</si>
  <si>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</si>
  <si>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</si>
  <si>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</si>
  <si>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</si>
  <si>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</si>
  <si>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</si>
  <si>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</si>
  <si>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</si>
  <si>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</si>
  <si>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</si>
  <si>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</si>
  <si>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</si>
  <si>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</si>
  <si>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</si>
  <si>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</si>
  <si>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</si>
  <si>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</si>
  <si>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</si>
  <si>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</si>
  <si>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</si>
  <si>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</si>
  <si>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</si>
  <si>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</si>
  <si>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</si>
  <si>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</si>
  <si>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</si>
  <si>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</si>
  <si>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</si>
  <si>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</si>
  <si>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</si>
  <si>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</si>
  <si>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</si>
  <si>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</si>
  <si>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</si>
  <si>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</si>
  <si>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</si>
  <si>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</si>
  <si>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</si>
  <si>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</si>
  <si>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</si>
  <si>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</si>
  <si>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</si>
  <si>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</si>
  <si>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</si>
  <si>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</si>
  <si>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</si>
  <si>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</si>
  <si>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</si>
  <si>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</si>
  <si>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</si>
  <si>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</si>
  <si>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</si>
  <si>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</si>
  <si>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</si>
  <si>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</si>
  <si>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</si>
  <si>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</si>
  <si>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</si>
  <si>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</si>
  <si>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</si>
  <si>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</si>
  <si>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</si>
  <si>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</si>
  <si>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</si>
  <si>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</si>
  <si>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</si>
  <si>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</si>
  <si>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</si>
  <si>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</si>
  <si>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</si>
  <si>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</si>
  <si>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</si>
  <si>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</si>
  <si>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</si>
  <si>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</si>
  <si>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</si>
  <si>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</si>
  <si>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</si>
  <si>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</si>
  <si>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</si>
  <si>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</si>
  <si>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</si>
  <si>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</si>
  <si>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</si>
  <si>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</si>
  <si>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</si>
  <si>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</si>
  <si>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</si>
  <si>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</si>
  <si>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</si>
  <si>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</si>
  <si>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</si>
  <si>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</si>
  <si>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</si>
  <si>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</si>
  <si>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</si>
  <si>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</si>
  <si>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</si>
  <si>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</si>
  <si>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</si>
  <si>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</si>
  <si>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</si>
  <si>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</si>
  <si>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</si>
  <si>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</si>
  <si>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</si>
  <si>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</si>
  <si>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</si>
  <si>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</si>
  <si>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</si>
  <si>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</si>
  <si>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</si>
  <si>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</si>
  <si>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</si>
  <si>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</si>
  <si>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</si>
  <si>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</si>
  <si>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</si>
  <si>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</si>
  <si>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</si>
  <si>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</si>
  <si>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</si>
  <si>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</si>
  <si>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</si>
  <si>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</si>
  <si>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</si>
  <si>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</si>
  <si>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</si>
  <si>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</si>
  <si>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</si>
  <si>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</si>
  <si>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</si>
  <si>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</si>
  <si>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</si>
  <si>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</si>
  <si>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</si>
  <si>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</si>
  <si>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</si>
  <si>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</si>
  <si>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</si>
  <si>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</si>
  <si>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</si>
  <si>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</si>
  <si>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</si>
  <si>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</si>
  <si>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</si>
  <si>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</si>
  <si>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</si>
  <si>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</si>
  <si>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</si>
  <si>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</si>
  <si>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</si>
  <si>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</si>
  <si>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</si>
  <si>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</si>
  <si>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</si>
  <si>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</si>
  <si>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</si>
  <si>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</si>
  <si>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</si>
  <si>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</si>
  <si>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</si>
  <si>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</si>
  <si>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</si>
  <si>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</si>
  <si>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</si>
  <si>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</si>
  <si>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</si>
  <si>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</si>
  <si>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</si>
  <si>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</si>
  <si>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</si>
  <si>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</si>
  <si>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</si>
  <si>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</si>
  <si>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</si>
  <si>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</si>
  <si>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</si>
  <si>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</si>
  <si>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</si>
  <si>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</si>
  <si>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</si>
  <si>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</si>
  <si>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</si>
  <si>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</si>
  <si>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</si>
  <si>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</si>
  <si>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</si>
  <si>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</si>
  <si>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</si>
  <si>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</si>
  <si>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</si>
  <si>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</si>
  <si>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</si>
  <si>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</si>
  <si>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</si>
  <si>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</si>
  <si>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</si>
  <si>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</si>
  <si>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</si>
  <si>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</si>
  <si>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</si>
  <si>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</si>
  <si>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</si>
  <si>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</si>
  <si>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</si>
  <si>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</si>
  <si>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</si>
  <si>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</si>
  <si>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</si>
  <si>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</si>
  <si>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</si>
  <si>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</si>
  <si>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</si>
  <si>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</si>
  <si>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</si>
  <si>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</si>
  <si>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</si>
  <si>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</si>
  <si>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</si>
  <si>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</si>
  <si>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</si>
  <si>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</si>
  <si>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</si>
  <si>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</si>
  <si>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</si>
  <si>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</si>
  <si>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</si>
  <si>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</si>
  <si>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</si>
  <si>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</si>
  <si>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</si>
  <si>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</si>
  <si>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</si>
  <si>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</si>
  <si>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</si>
  <si>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</si>
  <si>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</si>
  <si>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</si>
  <si>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</si>
  <si>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</si>
  <si>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</si>
  <si>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</si>
  <si>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</si>
  <si>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</si>
  <si>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</si>
  <si>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</si>
  <si>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</si>
  <si>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</si>
  <si>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</si>
  <si>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</si>
  <si>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</si>
  <si>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</si>
  <si>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</si>
  <si>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</si>
  <si>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</si>
  <si>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</si>
  <si>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</si>
  <si>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</si>
  <si>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</si>
  <si>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</si>
  <si>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</si>
  <si>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</si>
  <si>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</si>
  <si>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</si>
  <si>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</si>
  <si>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</si>
  <si>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</si>
  <si>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</si>
  <si>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</si>
  <si>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</si>
  <si>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</si>
  <si>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</si>
  <si>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</si>
  <si>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</si>
  <si>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</si>
  <si>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</si>
  <si>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</si>
  <si>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</si>
  <si>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</si>
  <si>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</si>
  <si>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</si>
  <si>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</si>
  <si>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</si>
  <si>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</si>
  <si>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</si>
  <si>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</si>
  <si>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</si>
  <si>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</si>
  <si>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</si>
  <si>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</si>
  <si>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</si>
  <si>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</si>
  <si>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</si>
  <si>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</si>
  <si>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</si>
  <si>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</si>
  <si>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</si>
  <si>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</si>
  <si>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</si>
  <si>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</si>
  <si>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</si>
  <si>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</si>
  <si>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</si>
  <si>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</si>
  <si>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</si>
  <si>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</si>
  <si>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</si>
  <si>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</si>
  <si>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</si>
  <si>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</si>
  <si>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</si>
  <si>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</si>
  <si>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</si>
  <si>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</si>
  <si>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</si>
  <si>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</si>
  <si>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</si>
  <si>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</si>
  <si>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</si>
  <si>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</si>
  <si>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</si>
  <si>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</si>
  <si>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</si>
  <si>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</si>
  <si>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</si>
  <si>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</si>
  <si>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</si>
  <si>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</si>
  <si>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</si>
  <si>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</si>
  <si>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</si>
  <si>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</si>
  <si>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</si>
  <si>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</si>
  <si>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</si>
  <si>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</si>
  <si>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</si>
  <si>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</si>
  <si>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</si>
  <si>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</si>
  <si>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</si>
  <si>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</si>
  <si>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</si>
  <si>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</si>
  <si>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</si>
  <si>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</si>
  <si>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</si>
  <si>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</si>
  <si>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</si>
  <si>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</si>
  <si>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</si>
  <si>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</si>
  <si>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</si>
  <si>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</si>
  <si>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</si>
  <si>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</si>
  <si>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</si>
  <si>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</si>
  <si>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</si>
  <si>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</si>
  <si>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</si>
  <si>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</si>
  <si>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</si>
  <si>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</si>
  <si>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</si>
  <si>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</si>
  <si>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</si>
  <si>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</si>
  <si>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</si>
  <si>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</si>
  <si>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</si>
  <si>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</si>
  <si>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</si>
  <si>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</si>
  <si>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</si>
  <si>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</si>
  <si>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</si>
  <si>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</si>
  <si>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</si>
  <si>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</si>
  <si>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</si>
  <si>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</si>
  <si>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</si>
  <si>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</si>
  <si>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</si>
  <si>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</si>
  <si>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</si>
  <si>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</si>
  <si>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</si>
  <si>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</si>
  <si>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</si>
  <si>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</si>
  <si>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</si>
  <si>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</si>
  <si>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</si>
  <si>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</si>
  <si>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</si>
  <si>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</si>
  <si>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</si>
  <si>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</si>
  <si>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</si>
  <si>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</si>
  <si>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</si>
  <si>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</si>
  <si>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</si>
  <si>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</si>
  <si>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</si>
  <si>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</si>
  <si>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</si>
  <si>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</si>
  <si>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</si>
  <si>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</si>
  <si>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</si>
  <si>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</si>
  <si>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</si>
  <si>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</si>
  <si>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</si>
  <si>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</si>
  <si>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</si>
  <si>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</si>
  <si>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</si>
  <si>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</si>
  <si>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</si>
  <si>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</si>
  <si>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</si>
  <si>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</si>
  <si>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</si>
  <si>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</si>
  <si>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</si>
  <si>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</si>
  <si>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</si>
  <si>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</si>
  <si>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</si>
  <si>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</si>
  <si>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</si>
  <si>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</si>
  <si>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</si>
  <si>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</si>
  <si>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</si>
  <si>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</si>
  <si>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</si>
  <si>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</si>
  <si>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</si>
  <si>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</si>
  <si>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</si>
  <si>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</si>
  <si>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</si>
  <si>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</si>
  <si>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</si>
  <si>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</si>
  <si>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</si>
  <si>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</si>
  <si>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</si>
  <si>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</si>
  <si>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</si>
  <si>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</si>
  <si>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</si>
  <si>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</si>
  <si>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</si>
  <si>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</si>
  <si>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</si>
  <si>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</si>
  <si>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</si>
  <si>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</si>
  <si>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</si>
  <si>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</si>
  <si>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</si>
  <si>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</si>
  <si>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</si>
  <si>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</si>
  <si>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</si>
  <si>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</si>
  <si>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</si>
  <si>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</si>
  <si>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</si>
  <si>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</si>
  <si>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</si>
  <si>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</si>
  <si>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</si>
  <si>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</si>
  <si>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</si>
  <si>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</si>
  <si>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</si>
  <si>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</si>
  <si>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</si>
  <si>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</si>
  <si>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</si>
  <si>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</si>
  <si>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</si>
  <si>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</si>
  <si>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</si>
  <si>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</si>
  <si>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</si>
  <si>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</si>
  <si>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</si>
  <si>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</si>
  <si>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</si>
  <si>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</si>
  <si>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</si>
  <si>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</si>
  <si>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</si>
  <si>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</si>
  <si>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</si>
  <si>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</si>
  <si>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</si>
  <si>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</si>
  <si>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</si>
  <si>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</si>
  <si>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</si>
  <si>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</si>
  <si>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</si>
  <si>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</si>
  <si>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</si>
  <si>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</si>
  <si>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</si>
  <si>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</si>
  <si>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</si>
  <si>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</si>
  <si>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</si>
  <si>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</si>
  <si>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</si>
  <si>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</si>
  <si>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</si>
  <si>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</si>
  <si>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</si>
  <si>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</si>
  <si>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</si>
  <si>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</si>
  <si>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</si>
  <si>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</si>
  <si>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</si>
  <si>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</si>
  <si>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</si>
  <si>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</si>
  <si>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</si>
  <si>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</si>
  <si>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</si>
  <si>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</si>
  <si>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</si>
  <si>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</si>
  <si>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</si>
  <si>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</si>
  <si>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</si>
  <si>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</si>
  <si>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</si>
  <si>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</si>
  <si>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</si>
  <si>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</si>
  <si>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</si>
  <si>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</si>
  <si>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</si>
  <si>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</si>
  <si>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</si>
  <si>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</si>
  <si>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</si>
  <si>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</si>
  <si>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</si>
  <si>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</si>
  <si>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</si>
  <si>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</si>
  <si>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</si>
  <si>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</si>
  <si>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</si>
  <si>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</si>
  <si>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</si>
  <si>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</si>
  <si>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</si>
  <si>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</si>
  <si>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</si>
  <si>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</si>
  <si>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</si>
  <si>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</si>
  <si>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</si>
  <si>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</si>
  <si>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</si>
  <si>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</si>
  <si>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</si>
  <si>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</si>
  <si>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</si>
  <si>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</si>
  <si>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</si>
  <si>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</si>
  <si>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</si>
  <si>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</si>
  <si>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</si>
  <si>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</si>
  <si>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</si>
  <si>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</si>
  <si>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</si>
  <si>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</si>
  <si>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</si>
  <si>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</si>
  <si>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</si>
  <si>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</si>
  <si>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</si>
  <si>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</si>
  <si>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</si>
  <si>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</si>
  <si>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</si>
  <si>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</si>
  <si>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</si>
  <si>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</si>
  <si>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</si>
  <si>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</si>
  <si>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</si>
  <si>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</si>
  <si>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</si>
  <si>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</si>
  <si>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</si>
  <si>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</si>
  <si>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</si>
  <si>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</si>
  <si>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</si>
  <si>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</si>
  <si>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</si>
  <si>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</si>
  <si>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</si>
  <si>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</si>
  <si>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</si>
  <si>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</si>
  <si>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</si>
  <si>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</si>
  <si>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</si>
  <si>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</si>
  <si>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</si>
  <si>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</si>
  <si>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</si>
  <si>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</si>
  <si>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</si>
  <si>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</si>
  <si>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</si>
  <si>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</si>
  <si>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</si>
  <si>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</si>
  <si>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</si>
  <si>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</si>
  <si>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</si>
  <si>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</si>
  <si>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</si>
  <si>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</si>
  <si>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</si>
  <si>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</si>
  <si>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</si>
  <si>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</si>
  <si>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</si>
  <si>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</si>
  <si>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</si>
  <si>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</si>
  <si>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</si>
  <si>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</si>
  <si>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</si>
  <si>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</si>
  <si>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</si>
  <si>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</si>
  <si>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</si>
  <si>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</si>
  <si>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</si>
  <si>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</si>
  <si>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</si>
  <si>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</si>
  <si>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</si>
  <si>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</si>
  <si>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</si>
  <si>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</si>
  <si>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</si>
  <si>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</si>
  <si>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</si>
  <si>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</si>
  <si>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</si>
  <si>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</si>
  <si>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</si>
  <si>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</si>
  <si>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</si>
  <si>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</si>
  <si>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</si>
  <si>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</si>
  <si>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</si>
  <si>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</si>
  <si>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</si>
  <si>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</si>
  <si>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</si>
  <si>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</si>
  <si>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</si>
  <si>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</si>
  <si>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</si>
  <si>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</si>
  <si>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</si>
  <si>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</si>
  <si>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</si>
  <si>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</si>
  <si>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</si>
  <si>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</si>
  <si>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</si>
  <si>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</si>
  <si>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</si>
  <si>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</si>
  <si>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</si>
  <si>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</si>
  <si>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</si>
  <si>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</si>
  <si>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</si>
  <si>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</si>
  <si>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</si>
  <si>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</si>
  <si>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</si>
  <si>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</si>
  <si>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</si>
  <si>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</si>
  <si>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</si>
  <si>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</si>
  <si>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</si>
  <si>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</si>
  <si>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</si>
  <si>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</si>
  <si>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</si>
  <si>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</si>
  <si>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</si>
  <si>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</si>
  <si>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</si>
  <si>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</si>
  <si>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</si>
  <si>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</si>
  <si>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</si>
  <si>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</si>
  <si>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</si>
  <si>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</si>
  <si>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</si>
  <si>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</si>
  <si>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</si>
  <si>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</si>
  <si>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</si>
  <si>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</si>
  <si>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</si>
  <si>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</si>
  <si>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</si>
  <si>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</si>
  <si>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</si>
  <si>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</si>
  <si>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</si>
  <si>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</si>
  <si>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</si>
  <si>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</si>
  <si>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</si>
  <si>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</si>
  <si>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</si>
  <si>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</si>
  <si>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</si>
  <si>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</si>
  <si>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</si>
  <si>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</si>
  <si>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</si>
  <si>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</si>
  <si>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</si>
  <si>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</si>
  <si>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</si>
  <si>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</si>
  <si>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</si>
  <si>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</si>
  <si>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</si>
  <si>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</si>
  <si>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</si>
  <si>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</si>
  <si>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</si>
  <si>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</si>
  <si>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</si>
  <si>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</si>
  <si>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</si>
  <si>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</si>
  <si>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</si>
  <si>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</si>
  <si>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</si>
  <si>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</si>
  <si>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</si>
  <si>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</si>
  <si>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</si>
  <si>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</si>
  <si>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</si>
  <si>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</si>
  <si>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</si>
  <si>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</si>
  <si>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</si>
  <si>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</si>
  <si>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</si>
  <si>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</si>
  <si>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</si>
  <si>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</si>
  <si>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</si>
  <si>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</si>
  <si>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</si>
  <si>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</si>
  <si>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</si>
  <si>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</si>
  <si>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</si>
  <si>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</si>
  <si>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</si>
  <si>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</si>
  <si>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</si>
  <si>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</si>
  <si>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</si>
  <si>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</si>
  <si>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</si>
  <si>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</si>
  <si>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</si>
  <si>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</si>
  <si>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</si>
  <si>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</si>
  <si>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</si>
  <si>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</si>
  <si>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</si>
  <si>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</si>
  <si>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</si>
  <si>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</si>
  <si>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</si>
  <si>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</si>
  <si>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</si>
  <si>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</si>
  <si>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</si>
  <si>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</si>
  <si>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</si>
  <si>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</si>
  <si>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</si>
  <si>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</si>
  <si>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</si>
  <si>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</si>
  <si>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</si>
  <si>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</si>
  <si>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</si>
  <si>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</si>
  <si>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</si>
  <si>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</si>
  <si>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</si>
  <si>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</si>
  <si>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</si>
  <si>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</si>
  <si>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</si>
  <si>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</si>
  <si>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</si>
  <si>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</si>
  <si>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</si>
  <si>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</si>
  <si>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</si>
  <si>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</si>
  <si>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</si>
  <si>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</si>
  <si>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</si>
  <si>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</si>
  <si>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</si>
  <si>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</si>
  <si>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</si>
  <si>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</si>
  <si>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</si>
  <si>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</si>
  <si>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</si>
  <si>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</si>
  <si>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</si>
  <si>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</si>
  <si>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</si>
  <si>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</si>
  <si>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</si>
  <si>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</si>
  <si>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</si>
  <si>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</si>
  <si>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</si>
  <si>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</si>
  <si>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</si>
  <si>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</si>
  <si>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</si>
  <si>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</si>
  <si>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</si>
  <si>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</si>
  <si>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</si>
  <si>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</si>
  <si>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</si>
  <si>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</si>
  <si>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</si>
  <si>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</si>
  <si>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</si>
  <si>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</si>
  <si>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</si>
  <si>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</si>
  <si>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</si>
  <si>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</si>
  <si>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</si>
  <si>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</si>
  <si>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</si>
  <si>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</si>
  <si>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</si>
  <si>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</si>
  <si>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</si>
  <si>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</si>
  <si>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</si>
  <si>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</si>
  <si>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</si>
  <si>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</si>
  <si>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</si>
  <si>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</si>
  <si>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</si>
  <si>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</si>
  <si>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</si>
  <si>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</si>
  <si>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</si>
  <si>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</si>
  <si>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</si>
  <si>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</si>
  <si>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</si>
  <si>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</si>
  <si>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</si>
  <si>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</si>
  <si>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</si>
  <si>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</si>
  <si>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</si>
  <si>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</si>
  <si>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</si>
  <si>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</si>
  <si>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</si>
  <si>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</si>
  <si>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</si>
  <si>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</si>
  <si>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</si>
  <si>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</si>
  <si>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</si>
  <si>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</si>
  <si>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</si>
  <si>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</si>
  <si>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</si>
  <si>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</si>
  <si>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</si>
  <si>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</si>
  <si>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</si>
  <si>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</si>
  <si>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</si>
  <si>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</si>
  <si>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</si>
  <si>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</si>
  <si>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</si>
  <si>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</si>
  <si>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</si>
  <si>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</si>
  <si>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</si>
  <si>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</si>
  <si>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</si>
  <si>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</si>
  <si>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</si>
  <si>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</si>
  <si>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</si>
  <si>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</si>
  <si>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</si>
  <si>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</si>
  <si>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</si>
  <si>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</si>
  <si>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</si>
  <si>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</si>
  <si>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</si>
  <si>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</si>
  <si>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</si>
  <si>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</si>
  <si>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</si>
  <si>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</si>
  <si>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</si>
  <si>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</si>
  <si>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</si>
  <si>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</si>
  <si>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</si>
  <si>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</si>
  <si>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</si>
  <si>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</si>
  <si>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</si>
  <si>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</si>
  <si>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</si>
  <si>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</si>
  <si>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</si>
  <si>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</si>
  <si>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</si>
  <si>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</si>
  <si>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</si>
  <si>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</si>
  <si>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</si>
  <si>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</si>
  <si>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</si>
  <si>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</si>
  <si>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</si>
  <si>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</si>
  <si>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</si>
  <si>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</si>
  <si>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</si>
  <si>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</si>
  <si>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</si>
  <si>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</si>
  <si>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</si>
  <si>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</si>
  <si>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</si>
  <si>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</si>
  <si>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</si>
  <si>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</si>
  <si>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</si>
  <si>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</si>
  <si>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</si>
  <si>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</si>
  <si>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</si>
  <si>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</si>
  <si>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</si>
  <si>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</si>
  <si>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</si>
  <si>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</si>
  <si>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</si>
  <si>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</si>
  <si>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</si>
  <si>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</si>
  <si>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</si>
  <si>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</si>
  <si>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</si>
  <si>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</si>
  <si>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</si>
  <si>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</si>
  <si>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</si>
  <si>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</si>
  <si>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</si>
  <si>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</si>
  <si>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</si>
  <si>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</si>
  <si>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</si>
  <si>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</si>
  <si>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</si>
  <si>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</si>
  <si>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</si>
  <si>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</si>
  <si>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</si>
  <si>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</si>
  <si>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</si>
  <si>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</si>
  <si>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</si>
  <si>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</si>
  <si>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</si>
  <si>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</si>
  <si>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</si>
  <si>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</si>
  <si>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</si>
  <si>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</si>
  <si>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</si>
  <si>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</si>
  <si>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</si>
  <si>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</si>
  <si>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</si>
  <si>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</si>
  <si>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</si>
  <si>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</si>
  <si>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</si>
  <si>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</si>
  <si>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</si>
  <si>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</si>
  <si>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</si>
  <si>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</si>
  <si>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</si>
  <si>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</si>
  <si>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</si>
  <si>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</si>
  <si>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</si>
  <si>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</si>
  <si>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</si>
  <si>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</si>
  <si>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</si>
  <si>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</si>
  <si>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</si>
  <si>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</si>
  <si>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</si>
  <si>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</si>
  <si>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</si>
  <si>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</si>
  <si>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</si>
  <si>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</si>
  <si>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</si>
  <si>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</si>
  <si>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</si>
  <si>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</si>
  <si>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</si>
  <si>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</si>
  <si>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</si>
  <si>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</si>
  <si>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</si>
  <si>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</si>
  <si>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</si>
  <si>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</si>
  <si>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</si>
  <si>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</si>
  <si>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</si>
  <si>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</si>
  <si>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</si>
  <si>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</si>
  <si>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</si>
  <si>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</si>
  <si>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</si>
  <si>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</si>
  <si>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</si>
  <si>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</si>
  <si>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</si>
  <si>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</si>
  <si>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</si>
  <si>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</si>
  <si>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</si>
  <si>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</si>
  <si>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</si>
  <si>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</si>
  <si>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</si>
  <si>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</si>
  <si>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</si>
  <si>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</si>
  <si>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</si>
  <si>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</si>
  <si>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</si>
  <si>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</si>
  <si>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</si>
  <si>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</si>
  <si>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</si>
  <si>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</si>
  <si>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</si>
  <si>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</si>
  <si>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</si>
  <si>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</si>
  <si>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</si>
  <si>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</si>
  <si>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</si>
  <si>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</si>
  <si>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</si>
  <si>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</si>
  <si>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</si>
  <si>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</si>
  <si>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</si>
  <si>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</si>
  <si>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</si>
  <si>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</si>
  <si>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</si>
  <si>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</si>
  <si>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</si>
  <si>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</si>
  <si>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</si>
  <si>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</si>
  <si>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</si>
  <si>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</si>
  <si>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</si>
  <si>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</si>
  <si>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</si>
  <si>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</si>
  <si>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</si>
  <si>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</si>
  <si>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</si>
  <si>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</si>
  <si>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</si>
  <si>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</si>
  <si>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</si>
  <si>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</si>
  <si>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</si>
  <si>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</si>
  <si>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</si>
  <si>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</si>
  <si>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</si>
  <si>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</si>
  <si>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</si>
  <si>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</si>
  <si>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</si>
  <si>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</si>
  <si>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</si>
  <si>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</si>
  <si>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</si>
  <si>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</si>
  <si>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</si>
  <si>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</si>
  <si>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</si>
  <si>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</si>
  <si>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</si>
  <si>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</si>
  <si>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</si>
  <si>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</si>
  <si>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</si>
  <si>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</si>
  <si>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</si>
  <si>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</si>
  <si>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</si>
  <si>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</si>
  <si>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</si>
  <si>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</si>
  <si>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</si>
  <si>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</si>
  <si>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</si>
  <si>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</si>
  <si>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</si>
  <si>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</si>
  <si>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</si>
  <si>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</si>
  <si>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</si>
  <si>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</si>
  <si>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</si>
  <si>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</si>
  <si>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</si>
  <si>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</si>
  <si>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</si>
  <si>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</si>
  <si>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</si>
  <si>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</si>
  <si>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</si>
  <si>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</si>
  <si>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</si>
  <si>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</si>
  <si>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</si>
  <si>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</si>
  <si>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</si>
  <si>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</si>
  <si>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</si>
  <si>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</si>
  <si>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</si>
  <si>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</si>
  <si>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</si>
  <si>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</si>
  <si>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</si>
  <si>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</si>
  <si>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</si>
  <si>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</si>
  <si>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</si>
  <si>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</si>
  <si>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</si>
  <si>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</si>
  <si>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</si>
  <si>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</si>
  <si>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</si>
  <si>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</si>
  <si>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</si>
  <si>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</si>
  <si>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</si>
  <si>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</si>
  <si>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</si>
  <si>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</si>
  <si>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</si>
  <si>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</si>
  <si>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</si>
  <si>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</si>
  <si>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</si>
  <si>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</si>
  <si>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</si>
  <si>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</si>
  <si>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</si>
  <si>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</si>
  <si>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</si>
  <si>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</si>
  <si>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</si>
  <si>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</si>
  <si>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</si>
  <si>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</si>
  <si>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</si>
  <si>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</si>
  <si>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</si>
  <si>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</si>
  <si>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</si>
  <si>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</si>
  <si>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</si>
  <si>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</si>
  <si>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</si>
  <si>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</si>
  <si>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</si>
  <si>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</si>
  <si>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</si>
  <si>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</si>
  <si>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</si>
  <si>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</si>
  <si>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</si>
  <si>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</si>
  <si>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</si>
  <si>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</si>
  <si>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</si>
  <si>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</si>
  <si>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</si>
  <si>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</si>
  <si>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</si>
  <si>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</si>
  <si>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</si>
  <si>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</si>
  <si>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</si>
  <si>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</si>
  <si>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</si>
  <si>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</si>
  <si>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</si>
  <si>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</si>
  <si>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</si>
  <si>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</si>
  <si>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</si>
  <si>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</si>
  <si>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</si>
  <si>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</si>
  <si>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</si>
  <si>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</si>
  <si>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</si>
  <si>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</si>
  <si>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</si>
  <si>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</si>
  <si>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</si>
  <si>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</si>
  <si>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</si>
  <si>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</si>
  <si>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</si>
  <si>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</si>
  <si>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</si>
  <si>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</si>
  <si>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</si>
  <si>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</si>
  <si>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</si>
  <si>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</si>
  <si>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</si>
  <si>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</si>
  <si>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</si>
  <si>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</si>
  <si>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</si>
  <si>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</si>
  <si>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</si>
  <si>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</si>
  <si>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</si>
  <si>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</si>
  <si>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</si>
  <si>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</si>
  <si>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</si>
  <si>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</si>
  <si>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</si>
  <si>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</si>
  <si>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</si>
  <si>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</si>
  <si>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</si>
  <si>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</si>
  <si>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</si>
  <si>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</si>
  <si>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</si>
  <si>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</si>
  <si>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</si>
  <si>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</si>
  <si>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</si>
  <si>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</si>
  <si>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</si>
  <si>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</si>
  <si>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</si>
  <si>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</si>
  <si>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</si>
  <si>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</si>
  <si>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</si>
  <si>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</si>
  <si>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</si>
  <si>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</si>
  <si>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</si>
  <si>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</si>
  <si>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</si>
  <si>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</si>
  <si>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</si>
  <si>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</si>
  <si>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</si>
  <si>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</si>
  <si>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</si>
  <si>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</si>
  <si>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</si>
  <si>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</si>
  <si>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</si>
  <si>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</si>
  <si>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</si>
  <si>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</si>
  <si>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</si>
  <si>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</si>
  <si>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</si>
  <si>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</si>
  <si>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</si>
  <si>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</si>
  <si>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</si>
  <si>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</si>
  <si>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</si>
  <si>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</si>
  <si>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</si>
  <si>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</si>
  <si>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</si>
  <si>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</si>
  <si>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</si>
  <si>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</si>
  <si>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</si>
  <si>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</si>
  <si>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</si>
  <si>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</si>
  <si>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</si>
  <si>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</si>
  <si>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</si>
  <si>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</si>
  <si>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</si>
  <si>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</si>
  <si>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</si>
  <si>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</si>
  <si>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</si>
  <si>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</si>
  <si>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</si>
  <si>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</si>
  <si>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</si>
  <si>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</si>
  <si>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</si>
  <si>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</si>
  <si>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</si>
  <si>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</si>
  <si>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</si>
  <si>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</si>
  <si>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</si>
  <si>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</si>
  <si>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</si>
  <si>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</si>
  <si>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</si>
  <si>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</si>
  <si>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</si>
  <si>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</si>
  <si>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</si>
  <si>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</si>
  <si>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</si>
  <si>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</si>
  <si>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</si>
  <si>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</si>
  <si>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</si>
  <si>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</si>
  <si>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</si>
  <si>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</si>
  <si>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</si>
  <si>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</si>
  <si>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</si>
  <si>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</si>
  <si>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</si>
  <si>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</si>
  <si>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</si>
  <si>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</si>
  <si>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</si>
  <si>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</si>
  <si>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</si>
  <si>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</si>
  <si>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</si>
  <si>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</si>
  <si>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</si>
  <si>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</si>
  <si>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</si>
  <si>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</si>
  <si>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</si>
  <si>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</si>
  <si>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</si>
  <si>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</si>
  <si>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</si>
  <si>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</si>
  <si>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</si>
  <si>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</si>
  <si>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</si>
  <si>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</si>
  <si>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</si>
  <si>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</si>
  <si>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</si>
  <si>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</si>
  <si>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</si>
  <si>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</si>
  <si>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</si>
  <si>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</si>
  <si>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</si>
  <si>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</si>
  <si>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</si>
  <si>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</si>
  <si>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</si>
  <si>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</si>
  <si>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</si>
  <si>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</si>
  <si>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</si>
  <si>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</si>
  <si>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</si>
  <si>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</si>
  <si>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</si>
  <si>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</si>
  <si>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</si>
  <si>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</si>
  <si>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</si>
  <si>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</si>
  <si>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</si>
  <si>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</si>
  <si>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</si>
  <si>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</si>
  <si>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</si>
  <si>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</si>
  <si>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</si>
  <si>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</si>
  <si>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</si>
  <si>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</si>
  <si>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</si>
  <si>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</si>
  <si>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</si>
  <si>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</si>
  <si>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</si>
  <si>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</si>
  <si>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</si>
  <si>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</si>
  <si>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</si>
  <si>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</si>
  <si>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</si>
  <si>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</si>
  <si>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</si>
  <si>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</si>
  <si>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</si>
  <si>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</si>
  <si>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</si>
  <si>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</si>
  <si>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</si>
  <si>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</si>
  <si>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</si>
  <si>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</si>
  <si>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</si>
  <si>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</si>
  <si>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</si>
  <si>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</si>
  <si>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</si>
  <si>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</si>
  <si>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</si>
  <si>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</si>
  <si>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</si>
  <si>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</si>
  <si>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</si>
  <si>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</si>
  <si>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</si>
  <si>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</si>
  <si>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</si>
  <si>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</si>
  <si>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</si>
  <si>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</si>
  <si>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</si>
  <si>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</si>
  <si>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</si>
  <si>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</si>
  <si>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</si>
  <si>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</si>
  <si>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</si>
  <si>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</si>
  <si>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</si>
  <si>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</si>
  <si>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</si>
  <si>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</si>
  <si>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</si>
  <si>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</si>
  <si>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</si>
  <si>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</si>
  <si>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</si>
  <si>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</si>
  <si>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</si>
  <si>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</si>
  <si>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</si>
  <si>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</si>
  <si>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</si>
  <si>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</si>
  <si>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</si>
  <si>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</si>
  <si>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</si>
  <si>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</si>
  <si>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</si>
  <si>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</si>
  <si>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</si>
  <si>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</si>
  <si>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</si>
  <si>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</si>
  <si>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</si>
  <si>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</si>
  <si>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</si>
  <si>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</si>
  <si>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</si>
  <si>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</si>
  <si>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</si>
  <si>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</si>
  <si>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</si>
  <si>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</si>
  <si>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</si>
  <si>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</si>
  <si>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</si>
  <si>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</si>
  <si>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</si>
  <si>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</si>
  <si>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</si>
  <si>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</si>
  <si>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</si>
  <si>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</si>
  <si>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</si>
  <si>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</si>
  <si>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</si>
  <si>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</si>
  <si>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</si>
  <si>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</si>
  <si>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</si>
  <si>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</si>
  <si>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</si>
  <si>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</si>
  <si>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</si>
  <si>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</si>
  <si>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</si>
  <si>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</si>
  <si>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</si>
  <si>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</si>
  <si>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</si>
  <si>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</si>
  <si>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</si>
  <si>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</si>
  <si>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</si>
  <si>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</si>
  <si>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</si>
  <si>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</si>
  <si>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</si>
  <si>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</si>
  <si>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</si>
  <si>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</si>
  <si>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</si>
  <si>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</si>
  <si>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</si>
  <si>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</si>
  <si>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</si>
  <si>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</si>
  <si>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</si>
  <si>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</si>
  <si>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</si>
  <si>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</si>
  <si>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</si>
  <si>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</si>
  <si>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</si>
  <si>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</si>
  <si>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</si>
  <si>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</si>
  <si>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</si>
  <si>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</si>
  <si>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</si>
  <si>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</si>
  <si>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</si>
  <si>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</si>
  <si>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</si>
  <si>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</si>
  <si>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</si>
  <si>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</si>
  <si>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</si>
  <si>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</si>
  <si>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</si>
  <si>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</si>
  <si>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</si>
  <si>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</si>
  <si>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</si>
  <si>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</si>
  <si>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</si>
  <si>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</si>
  <si>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</si>
  <si>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</si>
  <si>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</si>
  <si>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</si>
  <si>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</si>
  <si>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</si>
  <si>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</si>
  <si>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</si>
  <si>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</si>
  <si>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</si>
  <si>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</si>
  <si>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</si>
  <si>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</si>
  <si>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</si>
  <si>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</si>
  <si>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</si>
  <si>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</si>
  <si>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</si>
  <si>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</si>
  <si>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</si>
  <si>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</si>
  <si>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</si>
  <si>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</si>
  <si>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</si>
  <si>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</si>
  <si>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</si>
  <si>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</si>
  <si>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</si>
  <si>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</si>
  <si>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</si>
  <si>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</si>
  <si>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</si>
  <si>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</si>
  <si>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</si>
  <si>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</si>
  <si>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</si>
  <si>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</si>
  <si>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</si>
  <si>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</si>
  <si>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</si>
  <si>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</si>
  <si>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</si>
  <si>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</si>
  <si>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</si>
  <si>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</si>
  <si>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</si>
  <si>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</si>
  <si>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</si>
  <si>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</si>
  <si>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</si>
  <si>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</si>
  <si>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</si>
  <si>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</si>
  <si>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</si>
  <si>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</si>
  <si>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</si>
  <si>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</si>
  <si>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</si>
  <si>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</si>
  <si>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</si>
  <si>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</si>
  <si>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</si>
  <si>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</si>
  <si>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</si>
  <si>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</si>
  <si>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</si>
  <si>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</si>
  <si>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</si>
  <si>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</si>
  <si>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</si>
  <si>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</si>
  <si>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</si>
  <si>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</si>
  <si>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</si>
  <si>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</si>
  <si>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</si>
  <si>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</si>
  <si>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</si>
  <si>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</si>
  <si>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</si>
  <si>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</si>
  <si>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</si>
  <si>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</si>
  <si>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</si>
  <si>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</si>
  <si>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</si>
  <si>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</si>
  <si>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</si>
  <si>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</si>
  <si>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</si>
  <si>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</si>
  <si>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</si>
  <si>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</si>
  <si>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</si>
  <si>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</si>
  <si>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</si>
  <si>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</si>
  <si>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</si>
  <si>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</si>
  <si>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</si>
  <si>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</si>
  <si>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</si>
  <si>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</si>
  <si>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</si>
  <si>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</si>
  <si>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</si>
  <si>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</si>
  <si>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</si>
  <si>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</si>
  <si>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</si>
  <si>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</si>
  <si>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</si>
  <si>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</si>
  <si>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</si>
  <si>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</si>
  <si>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</si>
  <si>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</si>
  <si>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</si>
  <si>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</si>
  <si>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</si>
  <si>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</si>
  <si>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</si>
  <si>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</si>
  <si>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</si>
  <si>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</si>
  <si>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</si>
  <si>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</si>
  <si>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</si>
  <si>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</si>
  <si>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</si>
  <si>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</si>
  <si>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</si>
  <si>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</si>
  <si>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</si>
  <si>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</si>
  <si>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</si>
  <si>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</si>
  <si>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</si>
  <si>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</si>
  <si>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</si>
  <si>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</si>
  <si>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</si>
  <si>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</si>
  <si>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</si>
  <si>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</si>
  <si>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</si>
  <si>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</si>
  <si>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</si>
  <si>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</si>
  <si>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</si>
  <si>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</si>
  <si>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</si>
  <si>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</si>
  <si>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</si>
  <si>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</si>
  <si>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</si>
  <si>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</si>
  <si>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</si>
  <si>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</si>
  <si>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</si>
  <si>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</si>
  <si>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</si>
  <si>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</si>
  <si>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</si>
  <si>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</si>
  <si>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</si>
  <si>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</si>
  <si>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</si>
  <si>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</si>
  <si>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</si>
  <si>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</si>
  <si>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</si>
  <si>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</si>
  <si>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</si>
  <si>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</si>
  <si>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</si>
  <si>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</si>
  <si>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</si>
  <si>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</si>
  <si>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</si>
  <si>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</si>
  <si>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</si>
  <si>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</si>
  <si>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</si>
  <si>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</si>
  <si>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</si>
  <si>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</si>
  <si>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</si>
  <si>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</si>
  <si>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</si>
  <si>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</si>
  <si>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</si>
  <si>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</si>
  <si>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</si>
  <si>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</si>
  <si>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</si>
  <si>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</si>
  <si>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</si>
  <si>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</si>
  <si>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</si>
  <si>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</si>
  <si>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</si>
  <si>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</si>
  <si>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</si>
  <si>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</si>
  <si>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</si>
  <si>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</si>
  <si>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</si>
  <si>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</si>
  <si>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</si>
  <si>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</si>
  <si>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</si>
  <si>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</si>
  <si>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</si>
  <si>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</si>
  <si>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</si>
  <si>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</si>
  <si>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</si>
  <si>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</si>
  <si>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</si>
  <si>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</si>
  <si>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</si>
  <si>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</si>
  <si>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</si>
  <si>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</si>
  <si>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</si>
  <si>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</si>
  <si>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</si>
  <si>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</si>
  <si>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</si>
  <si>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</si>
  <si>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</si>
  <si>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</si>
  <si>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</si>
  <si>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</si>
  <si>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</si>
  <si>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</si>
  <si>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</si>
  <si>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</si>
  <si>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</si>
  <si>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</si>
  <si>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</si>
  <si>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</si>
  <si>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</si>
  <si>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</si>
  <si>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</si>
  <si>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</si>
  <si>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</si>
  <si>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</si>
  <si>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</si>
  <si>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</si>
  <si>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</si>
  <si>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</si>
  <si>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</si>
  <si>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</si>
  <si>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</si>
  <si>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</si>
  <si>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</si>
  <si>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</si>
  <si>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</si>
  <si>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</si>
  <si>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</si>
  <si>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</si>
  <si>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</si>
  <si>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</si>
  <si>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</si>
  <si>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</si>
  <si>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</si>
  <si>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</si>
  <si>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</si>
  <si>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</si>
  <si>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</si>
  <si>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</si>
  <si>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</si>
  <si>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</si>
  <si>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</si>
  <si>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</si>
  <si>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</si>
  <si>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</si>
  <si>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</si>
  <si>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</si>
  <si>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</si>
  <si>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</si>
  <si>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</si>
  <si>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</si>
  <si>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</si>
  <si>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</si>
  <si>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</si>
  <si>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</si>
  <si>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</si>
  <si>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</si>
  <si>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</si>
  <si>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</si>
  <si>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</si>
  <si>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</si>
  <si>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</si>
  <si>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</si>
  <si>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</si>
  <si>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</si>
  <si>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</si>
  <si>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</si>
  <si>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</si>
  <si>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</si>
  <si>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</si>
  <si>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</si>
  <si>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</si>
  <si>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</si>
  <si>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</si>
  <si>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</si>
  <si>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</si>
  <si>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</si>
  <si>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</si>
  <si>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</si>
  <si>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</si>
  <si>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</si>
  <si>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</si>
  <si>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</si>
  <si>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</si>
  <si>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</si>
  <si>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</si>
  <si>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</si>
  <si>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</si>
  <si>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</si>
  <si>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</si>
  <si>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</si>
  <si>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</si>
  <si>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</si>
  <si>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</si>
  <si>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</si>
  <si>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</si>
  <si>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</si>
  <si>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</si>
  <si>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</si>
  <si>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</si>
  <si>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</si>
  <si>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</si>
  <si>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</si>
  <si>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</si>
  <si>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</si>
  <si>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</si>
  <si>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</si>
  <si>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</si>
  <si>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</si>
  <si>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</si>
  <si>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</si>
  <si>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</si>
  <si>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</si>
  <si>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</si>
  <si>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</si>
  <si>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</si>
  <si>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</si>
  <si>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</si>
  <si>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</si>
  <si>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</si>
  <si>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</si>
  <si>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</si>
  <si>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</si>
  <si>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</si>
  <si>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</si>
  <si>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</si>
  <si>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</si>
  <si>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</si>
  <si>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</si>
  <si>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</si>
  <si>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</si>
  <si>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</si>
  <si>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</si>
  <si>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</si>
  <si>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</si>
  <si>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</si>
  <si>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</si>
  <si>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</si>
  <si>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</si>
  <si>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</si>
  <si>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</si>
  <si>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</si>
  <si>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</si>
  <si>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</si>
  <si>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</si>
  <si>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</si>
  <si>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</si>
  <si>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</si>
  <si>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</si>
  <si>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</si>
  <si>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</si>
  <si>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</si>
  <si>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</si>
  <si>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</si>
  <si>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</si>
  <si>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</si>
  <si>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</si>
  <si>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</si>
  <si>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</si>
  <si>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</si>
  <si>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</si>
  <si>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</si>
  <si>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</si>
  <si>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</si>
  <si>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</si>
  <si>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</si>
  <si>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</si>
  <si>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</si>
  <si>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</si>
  <si>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</si>
  <si>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</si>
  <si>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</si>
  <si>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</si>
  <si>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</si>
  <si>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</si>
  <si>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</si>
  <si>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</si>
  <si>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</si>
  <si>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</si>
  <si>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</si>
  <si>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</si>
  <si>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</si>
  <si>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</si>
  <si>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</si>
  <si>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</si>
  <si>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</si>
  <si>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</si>
  <si>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</si>
  <si>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</si>
  <si>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</si>
  <si>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</si>
  <si>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</si>
  <si>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</si>
  <si>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</si>
  <si>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</si>
  <si>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</si>
  <si>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</si>
  <si>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</si>
  <si>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</si>
  <si>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</si>
  <si>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</si>
  <si>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</si>
  <si>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</si>
  <si>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</si>
  <si>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</si>
  <si>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</si>
  <si>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</si>
  <si>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</si>
  <si>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</si>
  <si>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</si>
  <si>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</si>
  <si>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</si>
  <si>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</si>
  <si>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</si>
  <si>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</si>
  <si>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</si>
  <si>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</si>
  <si>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</si>
  <si>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</si>
  <si>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</si>
  <si>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</si>
  <si>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</si>
  <si>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</si>
  <si>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</si>
  <si>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</si>
  <si>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</si>
  <si>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</si>
  <si>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</si>
  <si>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</si>
  <si>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</si>
  <si>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</si>
  <si>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</si>
  <si>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</si>
  <si>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</si>
  <si>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</si>
  <si>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</si>
  <si>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</si>
  <si>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</si>
  <si>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</si>
  <si>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</si>
  <si>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</si>
  <si>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</si>
  <si>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</si>
  <si>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</si>
  <si>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</si>
  <si>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</si>
  <si>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</si>
  <si>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</si>
  <si>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</si>
  <si>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</si>
  <si>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</si>
  <si>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</si>
  <si>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</si>
  <si>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</si>
  <si>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</si>
  <si>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</si>
  <si>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</si>
  <si>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</si>
  <si>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</si>
  <si>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</si>
  <si>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</si>
  <si>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</si>
  <si>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</si>
  <si>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</si>
  <si>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</si>
  <si>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</si>
  <si>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</si>
  <si>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</si>
  <si>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</si>
  <si>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</si>
  <si>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</si>
  <si>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</si>
  <si>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</si>
  <si>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</si>
  <si>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</si>
  <si>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</si>
  <si>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</si>
  <si>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</si>
  <si>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</si>
  <si>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</si>
  <si>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</si>
  <si>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</si>
  <si>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</si>
  <si>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</si>
  <si>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</si>
  <si>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</si>
  <si>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</si>
  <si>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</si>
  <si>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</si>
  <si>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</si>
  <si>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</si>
  <si>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</si>
  <si>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</si>
  <si>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</si>
  <si>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</si>
  <si>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</si>
  <si>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</si>
  <si>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</si>
  <si>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</si>
  <si>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</si>
  <si>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</si>
  <si>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</si>
  <si>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</si>
  <si>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</si>
  <si>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</si>
  <si>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</si>
  <si>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</si>
  <si>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</si>
  <si>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</si>
  <si>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</si>
  <si>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</si>
  <si>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</si>
  <si>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</si>
  <si>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</si>
  <si>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</si>
  <si>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</si>
  <si>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</si>
  <si>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</si>
  <si>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</si>
  <si>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</si>
  <si>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</si>
  <si>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</si>
  <si>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</si>
  <si>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</si>
  <si>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</si>
  <si>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</si>
  <si>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</si>
  <si>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</si>
  <si>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</si>
  <si>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</si>
  <si>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</si>
  <si>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</si>
  <si>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</si>
  <si>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</si>
  <si>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</si>
  <si>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</si>
  <si>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</si>
  <si>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</si>
  <si>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</si>
  <si>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</si>
  <si>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</si>
  <si>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</si>
  <si>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</si>
  <si>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</si>
  <si>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</si>
  <si>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</si>
  <si>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</si>
  <si>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</si>
  <si>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</si>
  <si>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</si>
  <si>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</si>
  <si>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</si>
  <si>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</si>
  <si>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</si>
  <si>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</si>
  <si>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</si>
  <si>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</si>
  <si>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</si>
  <si>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</si>
  <si>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</si>
  <si>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</si>
  <si>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</si>
  <si>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</si>
  <si>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</si>
  <si>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</si>
  <si>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</si>
  <si>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</si>
  <si>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</si>
  <si>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</si>
  <si>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</si>
  <si>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</si>
  <si>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</si>
  <si>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</si>
  <si>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</si>
  <si>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</si>
  <si>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</si>
  <si>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</si>
  <si>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</si>
  <si>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</si>
  <si>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</si>
  <si>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</si>
  <si>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</si>
  <si>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</si>
  <si>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</si>
  <si>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</si>
  <si>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</si>
  <si>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</si>
  <si>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</si>
  <si>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</si>
  <si>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</si>
  <si>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</si>
  <si>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</si>
  <si>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</si>
  <si>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</si>
  <si>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</si>
  <si>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</si>
  <si>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</si>
  <si>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</si>
  <si>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</si>
  <si>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</si>
  <si>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</si>
  <si>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</si>
  <si>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</si>
  <si>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</si>
  <si>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</si>
  <si>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</si>
  <si>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</si>
  <si>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</si>
  <si>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</si>
  <si>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</si>
  <si>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</si>
  <si>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</si>
  <si>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</si>
  <si>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</si>
  <si>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</si>
  <si>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</si>
  <si>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</si>
  <si>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</si>
  <si>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</si>
  <si>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</si>
  <si>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</si>
  <si>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</si>
  <si>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</si>
  <si>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</si>
  <si>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</si>
  <si>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</si>
  <si>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</si>
  <si>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</si>
  <si>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</si>
  <si>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</si>
  <si>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</si>
  <si>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</si>
  <si>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</si>
  <si>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</si>
  <si>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</si>
  <si>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</si>
  <si>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</si>
  <si>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</si>
  <si>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</si>
  <si>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</si>
  <si>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</si>
  <si>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</si>
  <si>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</si>
  <si>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</si>
  <si>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</si>
  <si>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</si>
  <si>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</si>
  <si>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</si>
  <si>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</si>
  <si>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</si>
  <si>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</si>
  <si>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</si>
  <si>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</si>
  <si>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</si>
  <si>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</si>
  <si>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</si>
  <si>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</si>
  <si>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</si>
  <si>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</si>
  <si>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</si>
  <si>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</si>
  <si>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</si>
  <si>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</si>
  <si>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</si>
  <si>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</si>
  <si>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</si>
  <si>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</si>
  <si>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</si>
  <si>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</si>
  <si>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</si>
  <si>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</si>
  <si>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</si>
  <si>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</si>
  <si>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</si>
  <si>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</si>
  <si>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</si>
  <si>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</si>
  <si>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</si>
  <si>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</si>
  <si>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</si>
  <si>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</si>
  <si>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</si>
  <si>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</si>
  <si>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</si>
  <si>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</si>
  <si>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</si>
  <si>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</si>
  <si>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</si>
  <si>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</si>
  <si>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</si>
  <si>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</si>
  <si>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</si>
  <si>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</si>
  <si>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</si>
  <si>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</si>
  <si>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</si>
  <si>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</si>
  <si>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</si>
  <si>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</si>
  <si>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</si>
  <si>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</si>
  <si>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</si>
  <si>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</si>
  <si>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</si>
  <si>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</si>
  <si>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</si>
  <si>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</si>
  <si>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</si>
  <si>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</si>
  <si>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</si>
  <si>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</si>
  <si>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</si>
  <si>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</si>
  <si>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</si>
  <si>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</si>
  <si>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</si>
  <si>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</si>
  <si>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</si>
  <si>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</si>
  <si>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</si>
  <si>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</si>
  <si>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</si>
  <si>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</si>
  <si>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</si>
  <si>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</si>
  <si>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</si>
  <si>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</si>
  <si>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</si>
  <si>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</si>
  <si>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</si>
  <si>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</si>
  <si>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</si>
  <si>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</si>
  <si>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</si>
  <si>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</si>
  <si>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</si>
  <si>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</si>
  <si>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</si>
  <si>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</si>
  <si>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</si>
  <si>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</si>
  <si>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</si>
  <si>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</si>
  <si>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</si>
  <si>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</si>
  <si>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</si>
  <si>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</si>
  <si>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</si>
  <si>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</si>
  <si>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</si>
  <si>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</si>
  <si>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</si>
  <si>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</si>
  <si>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</si>
  <si>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</si>
  <si>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</si>
  <si>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</si>
  <si>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</si>
  <si>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</si>
  <si>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</si>
  <si>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</si>
  <si>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</si>
  <si>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</si>
  <si>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</si>
  <si>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</si>
  <si>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</si>
  <si>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</si>
  <si>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</si>
  <si>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</si>
  <si>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</si>
  <si>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</si>
  <si>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</si>
  <si>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</si>
  <si>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</si>
  <si>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</si>
  <si>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</si>
  <si>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</si>
  <si>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</si>
  <si>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</si>
  <si>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</si>
  <si>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</si>
  <si>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</si>
  <si>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</si>
  <si>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</si>
  <si>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</si>
  <si>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</si>
  <si>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</si>
  <si>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</si>
  <si>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</si>
  <si>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</si>
  <si>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</si>
  <si>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</si>
  <si>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</si>
  <si>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</si>
  <si>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</si>
  <si>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</si>
  <si>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</si>
  <si>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</si>
  <si>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</si>
  <si>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</si>
  <si>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</si>
  <si>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</si>
  <si>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</si>
  <si>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</si>
  <si>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</si>
  <si>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</si>
  <si>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</si>
  <si>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</si>
  <si>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</si>
  <si>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</si>
  <si>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</si>
  <si>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</si>
  <si>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</si>
  <si>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</si>
  <si>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</si>
  <si>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</si>
  <si>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</si>
  <si>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</si>
  <si>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</si>
  <si>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</si>
  <si>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</si>
  <si>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</si>
  <si>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</si>
  <si>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</si>
  <si>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</si>
  <si>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</si>
  <si>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</si>
  <si>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</si>
  <si>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</si>
  <si>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</si>
  <si>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</si>
  <si>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</si>
  <si>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</si>
  <si>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</si>
  <si>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</si>
  <si>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</si>
  <si>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</si>
  <si>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</si>
  <si>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</si>
  <si>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</si>
  <si>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</si>
  <si>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</si>
  <si>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</si>
  <si>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</si>
  <si>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</si>
  <si>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</si>
  <si>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</si>
  <si>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</si>
  <si>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</si>
  <si>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</si>
  <si>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</si>
  <si>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</si>
  <si>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</si>
  <si>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</si>
  <si>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</si>
  <si>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</si>
  <si>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</si>
  <si>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</si>
  <si>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</si>
  <si>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</si>
  <si>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</si>
  <si>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</si>
  <si>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</si>
  <si>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</si>
  <si>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</si>
  <si>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</si>
  <si>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</si>
  <si>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</si>
  <si>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</si>
  <si>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</si>
  <si>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</si>
  <si>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</si>
  <si>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</si>
  <si>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</si>
  <si>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</si>
  <si>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</si>
  <si>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</si>
  <si>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</si>
  <si>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</si>
  <si>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</si>
  <si>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</si>
  <si>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</si>
  <si>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</si>
  <si>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</si>
  <si>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</si>
  <si>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</si>
  <si>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</si>
  <si>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</si>
  <si>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</si>
  <si>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</si>
  <si>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</si>
  <si>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</si>
  <si>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</si>
  <si>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</si>
  <si>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</si>
  <si>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</si>
  <si>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</si>
  <si>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</si>
  <si>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</si>
  <si>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</si>
  <si>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</si>
  <si>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</si>
  <si>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</si>
  <si>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</si>
  <si>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</si>
  <si>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</si>
  <si>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</si>
  <si>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</si>
  <si>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</si>
  <si>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</si>
  <si>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</si>
  <si>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</si>
  <si>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</si>
  <si>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</si>
  <si>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</si>
  <si>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</si>
  <si>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</si>
  <si>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</si>
  <si>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</si>
  <si>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</si>
  <si>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</si>
  <si>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</si>
  <si>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</si>
  <si>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</si>
  <si>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</si>
  <si>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</si>
  <si>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</si>
  <si>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</si>
  <si>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</si>
  <si>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</si>
  <si>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</si>
  <si>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</si>
  <si>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</si>
  <si>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</si>
  <si>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</si>
  <si>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</si>
  <si>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</si>
  <si>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</si>
  <si>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</si>
  <si>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</si>
  <si>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</si>
  <si>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</si>
  <si>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</si>
  <si>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</si>
  <si>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</si>
  <si>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</si>
  <si>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</si>
  <si>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</si>
  <si>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</si>
  <si>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</si>
  <si>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</si>
  <si>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</si>
  <si>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</si>
  <si>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</si>
  <si>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</si>
  <si>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</si>
  <si>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</si>
  <si>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</si>
  <si>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</si>
  <si>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</si>
  <si>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</si>
  <si>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</si>
  <si>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</si>
  <si>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</si>
  <si>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</si>
  <si>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</si>
  <si>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</si>
  <si>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</si>
  <si>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</si>
  <si>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</si>
  <si>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</si>
  <si>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</si>
  <si>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</si>
  <si>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</si>
  <si>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</si>
  <si>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</si>
  <si>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</si>
  <si>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</si>
  <si>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</si>
  <si>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</si>
  <si>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</si>
  <si>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</si>
  <si>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</si>
  <si>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</si>
  <si>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</si>
  <si>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</si>
  <si>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</si>
  <si>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</si>
  <si>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</si>
  <si>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</si>
  <si>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</si>
  <si>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</si>
  <si>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</si>
  <si>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</si>
  <si>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</si>
  <si>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</si>
  <si>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</si>
  <si>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</si>
  <si>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</si>
  <si>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</si>
  <si>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</si>
  <si>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</si>
  <si>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</si>
  <si>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</si>
  <si>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</si>
  <si>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</si>
  <si>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</si>
  <si>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</si>
  <si>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</si>
  <si>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</si>
  <si>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</si>
  <si>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</si>
  <si>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</si>
  <si>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</si>
  <si>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</si>
  <si>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</si>
  <si>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</si>
  <si>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</si>
  <si>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</si>
  <si>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</si>
  <si>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</si>
  <si>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</si>
  <si>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</si>
  <si>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</si>
  <si>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</si>
  <si>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</si>
  <si>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</si>
  <si>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</si>
  <si>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</si>
  <si>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</si>
  <si>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</si>
  <si>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</si>
  <si>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</si>
  <si>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</si>
  <si>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</si>
  <si>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</si>
  <si>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</si>
  <si>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</si>
  <si>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</si>
  <si>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</si>
  <si>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</si>
  <si>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</si>
  <si>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</si>
  <si>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</si>
  <si>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</si>
  <si>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</si>
  <si>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</si>
  <si>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</si>
  <si>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</si>
  <si>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</si>
  <si>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</si>
  <si>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</si>
  <si>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</si>
  <si>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</si>
  <si>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</si>
  <si>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</si>
  <si>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</si>
  <si>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</si>
  <si>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</si>
  <si>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</si>
  <si>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</si>
  <si>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</si>
  <si>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</si>
  <si>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</si>
  <si>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</si>
  <si>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</si>
  <si>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</si>
  <si>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</si>
  <si>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</si>
  <si>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</si>
  <si>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</si>
  <si>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</si>
  <si>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</si>
  <si>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</si>
  <si>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</si>
  <si>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</si>
  <si>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</si>
  <si>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</si>
  <si>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</si>
  <si>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</si>
  <si>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</si>
  <si>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</si>
  <si>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</si>
  <si>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</si>
  <si>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</si>
  <si>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</si>
  <si>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</si>
  <si>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</si>
  <si>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</si>
  <si>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</si>
  <si>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</si>
  <si>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</si>
  <si>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</si>
  <si>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</si>
  <si>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</si>
  <si>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</si>
  <si>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</si>
  <si>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</si>
  <si>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</si>
  <si>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</si>
  <si>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</si>
  <si>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</si>
  <si>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</si>
  <si>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</si>
  <si>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</si>
  <si>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</si>
  <si>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</si>
  <si>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</si>
  <si>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</si>
  <si>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</si>
  <si>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</si>
  <si>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</si>
  <si>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</si>
  <si>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</si>
  <si>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</si>
  <si>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</si>
  <si>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</si>
  <si>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</si>
  <si>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</si>
  <si>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</si>
  <si>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</si>
  <si>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</si>
  <si>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</si>
  <si>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</si>
  <si>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</si>
  <si>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</si>
  <si>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</si>
  <si>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</si>
  <si>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</si>
  <si>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</si>
  <si>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</si>
  <si>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</si>
  <si>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</si>
  <si>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</si>
  <si>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</si>
  <si>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</si>
  <si>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</si>
  <si>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</si>
  <si>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</si>
  <si>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</si>
  <si>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</si>
  <si>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</si>
  <si>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</si>
  <si>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</si>
  <si>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</si>
  <si>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</si>
  <si>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</si>
  <si>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</si>
  <si>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</si>
  <si>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</si>
  <si>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</si>
  <si>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</si>
  <si>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</si>
  <si>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</si>
  <si>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</si>
  <si>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</si>
  <si>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</si>
  <si>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</si>
  <si>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</si>
  <si>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</si>
  <si>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</si>
  <si>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</si>
  <si>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</si>
  <si>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</si>
  <si>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</si>
  <si>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</si>
  <si>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</si>
  <si>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</si>
  <si>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</si>
  <si>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</si>
  <si>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</si>
  <si>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</si>
  <si>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</si>
  <si>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</si>
  <si>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</si>
  <si>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</si>
  <si>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</si>
  <si>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</si>
  <si>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</si>
  <si>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</si>
  <si>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</si>
  <si>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</si>
  <si>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</si>
  <si>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</si>
  <si>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</si>
  <si>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</si>
  <si>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</si>
  <si>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</si>
  <si>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</si>
  <si>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</si>
  <si>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</si>
  <si>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</si>
  <si>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</si>
  <si>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</si>
  <si>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</si>
  <si>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</si>
  <si>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</si>
  <si>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</si>
  <si>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</si>
  <si>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</si>
  <si>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</si>
  <si>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</si>
  <si>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</si>
  <si>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</si>
  <si>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</si>
  <si>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</si>
  <si>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</si>
  <si>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</si>
  <si>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</si>
  <si>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</si>
  <si>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</si>
  <si>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</si>
  <si>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</si>
  <si>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</si>
  <si>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</si>
  <si>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</si>
  <si>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</si>
  <si>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</si>
  <si>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</si>
  <si>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</si>
  <si>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</si>
  <si>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</si>
  <si>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</si>
  <si>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</si>
  <si>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</si>
  <si>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</si>
  <si>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</si>
  <si>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</si>
  <si>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</si>
  <si>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</si>
  <si>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</si>
  <si>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</si>
  <si>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</si>
  <si>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</si>
  <si>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</si>
  <si>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</si>
  <si>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</si>
  <si>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</si>
  <si>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</si>
  <si>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</si>
  <si>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</si>
  <si>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</si>
  <si>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</si>
  <si>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</si>
  <si>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</si>
  <si>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</si>
  <si>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</si>
  <si>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</si>
  <si>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</si>
  <si>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</si>
  <si>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</si>
  <si>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</si>
  <si>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</si>
  <si>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</si>
  <si>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</si>
  <si>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</si>
  <si>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</si>
  <si>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</si>
  <si>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</si>
  <si>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</si>
  <si>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</si>
  <si>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</si>
  <si>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</si>
  <si>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</si>
  <si>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</si>
  <si>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</si>
  <si>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</si>
  <si>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</si>
  <si>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</si>
  <si>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</si>
  <si>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</si>
  <si>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</si>
  <si>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</si>
  <si>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</si>
  <si>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</si>
  <si>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</si>
  <si>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</si>
  <si>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</si>
  <si>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</si>
  <si>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</si>
  <si>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</si>
  <si>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</si>
  <si>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</si>
  <si>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</si>
  <si>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</si>
  <si>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</si>
  <si>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</si>
  <si>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</si>
  <si>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</si>
  <si>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</si>
  <si>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</si>
  <si>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</si>
  <si>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</si>
  <si>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</si>
  <si>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</si>
  <si>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</si>
  <si>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</si>
  <si>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</si>
  <si>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</si>
  <si>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</si>
  <si>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</si>
  <si>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</si>
  <si>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</si>
  <si>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</si>
  <si>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</si>
  <si>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</si>
  <si>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</si>
  <si>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</si>
  <si>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</si>
  <si>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</si>
  <si>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</si>
  <si>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</si>
  <si>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</si>
  <si>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</si>
  <si>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</si>
  <si>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</si>
  <si>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</si>
  <si>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</si>
  <si>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</si>
  <si>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</si>
  <si>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</si>
  <si>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</si>
  <si>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</si>
  <si>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</si>
  <si>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</si>
  <si>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</si>
  <si>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</si>
  <si>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</si>
  <si>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</si>
  <si>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</si>
  <si>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</si>
  <si>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</si>
  <si>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</si>
  <si>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</si>
  <si>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</si>
  <si>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</si>
  <si>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</si>
  <si>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</si>
  <si>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</si>
  <si>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</si>
  <si>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</si>
  <si>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</si>
  <si>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</si>
  <si>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</si>
  <si>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</si>
  <si>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</si>
  <si>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</si>
  <si>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</si>
  <si>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</si>
  <si>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</si>
  <si>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</si>
  <si>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</si>
  <si>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</si>
  <si>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</si>
  <si>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</si>
  <si>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</si>
  <si>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</si>
  <si>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</si>
  <si>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</si>
  <si>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</si>
  <si>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</si>
  <si>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</si>
  <si>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</si>
  <si>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</si>
  <si>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</si>
  <si>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</si>
  <si>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</si>
  <si>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</si>
  <si>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</si>
  <si>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</si>
  <si>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</si>
  <si>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</si>
  <si>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</si>
  <si>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</si>
  <si>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</si>
  <si>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</si>
  <si>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</si>
  <si>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</si>
  <si>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</si>
  <si>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</si>
  <si>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</si>
  <si>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</si>
  <si>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</si>
  <si>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</si>
  <si>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</si>
  <si>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</si>
  <si>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</si>
  <si>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</si>
  <si>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</si>
  <si>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</si>
  <si>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</si>
  <si>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</si>
  <si>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</si>
  <si>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</si>
  <si>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</si>
  <si>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</si>
  <si>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</si>
  <si>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</si>
  <si>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</si>
  <si>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</si>
  <si>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</si>
  <si>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</si>
  <si>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</si>
  <si>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</si>
  <si>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</si>
  <si>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</si>
  <si>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</si>
  <si>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</si>
  <si>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</si>
  <si>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</si>
  <si>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</si>
  <si>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</si>
  <si>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</si>
  <si>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</si>
  <si>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</si>
  <si>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</si>
  <si>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</si>
  <si>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</si>
  <si>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</si>
  <si>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</si>
  <si>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</si>
  <si>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</si>
  <si>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</si>
  <si>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</si>
  <si>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</si>
  <si>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</si>
  <si>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</si>
  <si>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</si>
  <si>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</si>
  <si>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</si>
  <si>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</si>
  <si>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</si>
  <si>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</si>
  <si>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</si>
  <si>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</si>
  <si>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</si>
  <si>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</si>
  <si>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</si>
  <si>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</si>
  <si>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</si>
  <si>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</si>
  <si>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</si>
  <si>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</si>
  <si>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</si>
  <si>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</si>
  <si>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</si>
  <si>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</si>
  <si>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</si>
  <si>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</si>
  <si>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</si>
  <si>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</si>
  <si>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</si>
  <si>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</si>
  <si>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</si>
  <si>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</si>
  <si>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</si>
  <si>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</si>
  <si>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</si>
  <si>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</si>
  <si>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</si>
  <si>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</si>
  <si>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</si>
  <si>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</si>
  <si>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</si>
  <si>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</si>
  <si>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</si>
  <si>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</si>
  <si>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</si>
  <si>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</si>
  <si>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</si>
  <si>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</si>
  <si>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</si>
  <si>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</si>
  <si>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</si>
  <si>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</si>
  <si>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</si>
  <si>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</si>
  <si>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</si>
  <si>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</si>
  <si>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</si>
  <si>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</si>
  <si>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</si>
  <si>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</si>
  <si>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</si>
  <si>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</si>
  <si>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</si>
  <si>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</si>
  <si>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</si>
  <si>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</si>
  <si>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</si>
  <si>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</si>
  <si>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</si>
  <si>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</si>
  <si>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</si>
  <si>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</si>
  <si>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</si>
  <si>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</si>
  <si>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</si>
  <si>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</si>
  <si>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</si>
  <si>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</si>
  <si>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</si>
  <si>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</si>
  <si>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</si>
  <si>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</si>
  <si>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</si>
  <si>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</si>
  <si>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</si>
  <si>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</si>
  <si>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</si>
  <si>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</si>
  <si>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</si>
  <si>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</si>
  <si>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</si>
  <si>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</si>
  <si>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</si>
  <si>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</si>
  <si>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</si>
  <si>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</si>
  <si>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</si>
  <si>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</si>
  <si>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</si>
  <si>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</si>
  <si>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</si>
  <si>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</si>
  <si>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</si>
  <si>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</si>
  <si>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</si>
  <si>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</si>
  <si>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</si>
  <si>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</si>
  <si>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</si>
  <si>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</si>
  <si>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</si>
  <si>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</si>
  <si>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</si>
  <si>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</si>
  <si>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</si>
  <si>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</si>
  <si>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</si>
  <si>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</si>
  <si>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</si>
  <si>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</si>
  <si>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</si>
  <si>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</si>
  <si>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</si>
  <si>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</si>
  <si>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</si>
  <si>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</si>
  <si>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</si>
  <si>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</si>
  <si>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</si>
  <si>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</si>
  <si>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</si>
  <si>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</si>
  <si>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</si>
  <si>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</si>
  <si>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</si>
  <si>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</si>
  <si>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</si>
  <si>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</si>
  <si>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</si>
  <si>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</si>
  <si>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</si>
  <si>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</si>
  <si>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</si>
  <si>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</si>
  <si>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</si>
  <si>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</si>
  <si>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</si>
  <si>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</si>
  <si>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</si>
  <si>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</si>
  <si>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</si>
  <si>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</si>
  <si>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</si>
  <si>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</si>
  <si>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</si>
  <si>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</si>
  <si>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</si>
  <si>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</si>
  <si>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</si>
  <si>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</si>
  <si>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</si>
  <si>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</si>
  <si>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</si>
  <si>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</si>
  <si>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</si>
  <si>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</si>
  <si>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</si>
  <si>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</si>
  <si>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</si>
  <si>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</si>
  <si>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</si>
  <si>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</si>
  <si>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</si>
  <si>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</si>
  <si>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</si>
  <si>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</si>
  <si>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</si>
  <si>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</si>
  <si>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</si>
  <si>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</si>
  <si>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</si>
  <si>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</si>
  <si>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</si>
  <si>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</si>
  <si>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</si>
  <si>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</si>
  <si>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</si>
  <si>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</si>
  <si>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</si>
  <si>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</si>
  <si>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</si>
  <si>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</si>
  <si>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</si>
  <si>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</si>
  <si>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</si>
  <si>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</si>
  <si>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</si>
  <si>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</si>
  <si>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</si>
  <si>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</si>
  <si>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</si>
  <si>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</si>
  <si>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</si>
  <si>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</si>
  <si>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</si>
  <si>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</si>
  <si>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</si>
  <si>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</si>
  <si>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</si>
  <si>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</si>
  <si>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</si>
  <si>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</si>
  <si>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</si>
  <si>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</si>
  <si>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</si>
  <si>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</si>
  <si>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</si>
  <si>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</si>
  <si>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</si>
  <si>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</si>
  <si>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</si>
  <si>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</si>
  <si>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</si>
  <si>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</si>
  <si>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</si>
  <si>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</si>
  <si>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</si>
  <si>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</si>
  <si>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</si>
  <si>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</si>
  <si>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</si>
  <si>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</si>
  <si>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</si>
  <si>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</si>
  <si>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</si>
  <si>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</si>
  <si>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</si>
  <si>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</si>
  <si>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</si>
  <si>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</si>
  <si>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</si>
  <si>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</si>
  <si>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</si>
  <si>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</si>
  <si>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</si>
  <si>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</si>
  <si>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</si>
  <si>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</si>
  <si>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</si>
  <si>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</si>
  <si>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</si>
  <si>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</si>
  <si>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</si>
  <si>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</si>
  <si>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</si>
  <si>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</si>
  <si>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</si>
  <si>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</si>
  <si>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</si>
  <si>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</si>
  <si>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</si>
  <si>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</si>
  <si>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</si>
  <si>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</si>
  <si>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</si>
  <si>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</si>
  <si>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</si>
  <si>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</si>
  <si>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</si>
  <si>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</si>
  <si>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</si>
  <si>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</si>
  <si>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</si>
  <si>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</si>
  <si>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</si>
  <si>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</si>
  <si>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</si>
  <si>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</si>
  <si>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</si>
  <si>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</si>
  <si>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</si>
  <si>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</si>
  <si>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</si>
  <si>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</si>
  <si>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</si>
  <si>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</si>
  <si>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</si>
  <si>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</si>
  <si>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</si>
  <si>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</si>
  <si>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</si>
  <si>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</si>
  <si>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</si>
  <si>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</si>
  <si>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</si>
  <si>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</si>
  <si>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</si>
  <si>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</si>
  <si>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</si>
  <si>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</si>
  <si>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</si>
  <si>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</si>
  <si>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</si>
  <si>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</si>
  <si>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</si>
  <si>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</si>
  <si>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</si>
  <si>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</si>
  <si>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</si>
  <si>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</si>
  <si>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</si>
  <si>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</si>
  <si>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</si>
  <si>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</si>
  <si>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</si>
  <si>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</si>
  <si>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</si>
  <si>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</si>
  <si>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</si>
  <si>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</si>
  <si>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</si>
  <si>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</si>
  <si>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</si>
  <si>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</si>
  <si>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</si>
  <si>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</si>
  <si>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</si>
  <si>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</si>
  <si>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</si>
  <si>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</si>
  <si>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</si>
  <si>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</si>
  <si>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</si>
  <si>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</si>
  <si>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</si>
  <si>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</si>
  <si>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</si>
  <si>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</si>
  <si>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</si>
  <si>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</si>
  <si>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</si>
  <si>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</si>
  <si>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</si>
  <si>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</si>
  <si>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</si>
  <si>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</si>
  <si>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</si>
  <si>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</si>
  <si>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</si>
  <si>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</si>
  <si>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</si>
  <si>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</si>
  <si>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</si>
  <si>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</si>
  <si>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</si>
  <si>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</si>
  <si>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</si>
  <si>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</si>
  <si>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</si>
  <si>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</si>
  <si>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</si>
  <si>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</si>
  <si>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</si>
  <si>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</si>
  <si>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</si>
  <si>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</si>
  <si>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</si>
  <si>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</si>
  <si>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</si>
  <si>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</si>
  <si>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</si>
  <si>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</si>
  <si>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</si>
  <si>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</si>
  <si>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</si>
  <si>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</si>
  <si>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</si>
  <si>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</si>
  <si>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</si>
  <si>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</si>
  <si>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</si>
  <si>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</si>
  <si>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</si>
  <si>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</si>
  <si>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</si>
  <si>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</si>
  <si>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</si>
  <si>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</si>
  <si>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</si>
  <si>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</si>
  <si>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</si>
  <si>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</si>
  <si>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</si>
  <si>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</si>
  <si>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</si>
  <si>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</si>
  <si>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</si>
  <si>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</si>
  <si>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</si>
  <si>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</si>
  <si>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</si>
  <si>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</si>
  <si>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</si>
  <si>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</si>
  <si>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</si>
  <si>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</si>
  <si>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</si>
  <si>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</si>
  <si>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</si>
  <si>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</si>
  <si>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</si>
  <si>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</si>
  <si>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</si>
  <si>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</si>
  <si>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</si>
  <si>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</si>
  <si>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</si>
  <si>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</si>
  <si>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</si>
  <si>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</si>
  <si>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</si>
  <si>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</si>
  <si>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</si>
  <si>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</si>
  <si>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</si>
  <si>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</si>
  <si>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</si>
  <si>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</si>
  <si>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</si>
  <si>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</si>
  <si>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</si>
  <si>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</si>
  <si>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</si>
  <si>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</si>
  <si>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</si>
  <si>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</si>
  <si>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</si>
  <si>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</si>
  <si>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</si>
  <si>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</si>
  <si>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</si>
  <si>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</si>
  <si>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</si>
  <si>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</si>
  <si>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</si>
  <si>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</si>
  <si>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</si>
  <si>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</si>
  <si>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</si>
  <si>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</si>
  <si>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</si>
  <si>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</si>
  <si>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</si>
  <si>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</si>
  <si>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</si>
  <si>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</si>
  <si>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</si>
  <si>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</si>
  <si>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</si>
  <si>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</si>
  <si>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</si>
  <si>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</si>
  <si>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</si>
  <si>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</si>
  <si>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</si>
  <si>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</si>
  <si>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</si>
  <si>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</si>
  <si>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</si>
  <si>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</si>
  <si>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</si>
  <si>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</si>
  <si>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</si>
  <si>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</si>
  <si>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</si>
  <si>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</si>
  <si>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</si>
  <si>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</si>
  <si>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</si>
  <si>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</si>
  <si>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</si>
  <si>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</si>
  <si>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</si>
  <si>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</si>
  <si>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</si>
  <si>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</si>
  <si>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</si>
  <si>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</si>
  <si>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</si>
  <si>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</si>
  <si>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</si>
  <si>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</si>
  <si>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</si>
  <si>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</si>
  <si>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</si>
  <si>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</si>
  <si>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</si>
  <si>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</si>
  <si>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</si>
  <si>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</si>
  <si>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</si>
  <si>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</si>
  <si>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</si>
  <si>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</si>
  <si>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</si>
  <si>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</si>
  <si>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</si>
  <si>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</si>
  <si>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</si>
  <si>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</si>
  <si>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</si>
  <si>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</si>
  <si>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</si>
  <si>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</si>
  <si>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</si>
  <si>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</si>
  <si>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</si>
  <si>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</si>
  <si>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</si>
  <si>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</si>
  <si>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</si>
  <si>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</si>
  <si>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</si>
  <si>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</si>
  <si>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</si>
  <si>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</si>
  <si>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</si>
  <si>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</si>
  <si>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</si>
  <si>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</si>
  <si>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</si>
  <si>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</si>
  <si>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</si>
  <si>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</si>
  <si>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</si>
  <si>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</si>
  <si>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</si>
  <si>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</si>
  <si>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</si>
  <si>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</si>
  <si>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</si>
  <si>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</si>
  <si>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</si>
  <si>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</si>
  <si>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</si>
  <si>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</si>
  <si>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</si>
  <si>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</si>
  <si>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</si>
  <si>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</si>
  <si>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</si>
  <si>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</si>
  <si>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</si>
  <si>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</si>
  <si>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</si>
  <si>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</si>
  <si>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</si>
  <si>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</si>
  <si>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</si>
  <si>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</si>
  <si>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</si>
  <si>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</si>
  <si>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</si>
  <si>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</si>
  <si>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</si>
  <si>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</si>
  <si>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</si>
  <si>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</si>
  <si>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</si>
  <si>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</si>
  <si>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</si>
  <si>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</si>
  <si>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</si>
  <si>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</si>
  <si>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</si>
  <si>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</si>
  <si>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</si>
  <si>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</si>
  <si>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</si>
  <si>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</si>
  <si>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</si>
  <si>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</si>
  <si>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</si>
  <si>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</si>
  <si>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</si>
  <si>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</si>
  <si>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</si>
  <si>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</si>
  <si>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</si>
  <si>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</si>
  <si>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</si>
  <si>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</si>
  <si>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</si>
  <si>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</si>
  <si>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</si>
  <si>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</si>
  <si>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</si>
  <si>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</si>
  <si>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</si>
  <si>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</si>
  <si>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</si>
  <si>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</si>
  <si>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</si>
  <si>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</si>
  <si>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</si>
  <si>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</si>
  <si>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</si>
  <si>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</si>
  <si>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</si>
  <si>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</si>
  <si>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</si>
  <si>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</si>
  <si>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</si>
  <si>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</si>
  <si>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</si>
  <si>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</si>
  <si>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</si>
  <si>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</si>
  <si>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</si>
  <si>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</si>
  <si>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</si>
  <si>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</si>
  <si>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</si>
  <si>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</si>
  <si>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</si>
  <si>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</si>
  <si>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</si>
  <si>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</si>
  <si>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</si>
  <si>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</si>
  <si>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</si>
  <si>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</si>
  <si>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</si>
  <si>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</si>
  <si>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</si>
  <si>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</si>
  <si>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</si>
  <si>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</si>
  <si>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</si>
  <si>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</si>
  <si>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</si>
  <si>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</si>
  <si>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</si>
  <si>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</si>
  <si>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</si>
  <si>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</si>
  <si>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</si>
  <si>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</si>
  <si>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</si>
  <si>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</si>
  <si>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</si>
  <si>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</si>
  <si>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</si>
  <si>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</si>
  <si>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</si>
  <si>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</si>
  <si>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</si>
  <si>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</si>
  <si>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</si>
  <si>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</si>
  <si>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</si>
  <si>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</si>
  <si>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</si>
  <si>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</si>
  <si>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</si>
  <si>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</si>
  <si>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</si>
  <si>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</si>
  <si>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</si>
  <si>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</si>
  <si>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</si>
  <si>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</si>
  <si>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</si>
  <si>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</si>
  <si>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</si>
  <si>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</si>
  <si>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</si>
  <si>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</si>
  <si>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</si>
  <si>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</si>
  <si>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</si>
  <si>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</si>
  <si>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</si>
  <si>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</si>
  <si>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</si>
  <si>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</si>
  <si>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</si>
  <si>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</si>
  <si>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</si>
  <si>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</si>
  <si>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</si>
  <si>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</si>
  <si>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</si>
  <si>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</si>
  <si>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</si>
  <si>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</si>
  <si>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</si>
  <si>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</si>
  <si>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</si>
  <si>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</si>
  <si>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</si>
  <si>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</si>
  <si>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</si>
  <si>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</si>
  <si>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</si>
  <si>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</si>
  <si>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</si>
  <si>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</si>
  <si>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</si>
  <si>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</si>
  <si>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</si>
  <si>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</si>
  <si>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</si>
  <si>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</si>
  <si>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</si>
  <si>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</si>
  <si>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</si>
  <si>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</si>
  <si>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</si>
  <si>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</si>
  <si>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</si>
  <si>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</si>
  <si>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</si>
  <si>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</si>
  <si>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</si>
  <si>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</si>
  <si>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</si>
  <si>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</si>
  <si>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</si>
  <si>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</si>
  <si>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</si>
  <si>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</si>
  <si>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</si>
  <si>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</si>
  <si>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</si>
  <si>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</si>
  <si>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</si>
  <si>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</si>
  <si>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</si>
  <si>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</si>
  <si>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</si>
  <si>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</si>
  <si>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</si>
  <si>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</si>
  <si>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</si>
  <si>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</si>
  <si>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</si>
  <si>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</si>
  <si>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</si>
  <si>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</si>
  <si>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</si>
  <si>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</si>
  <si>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</si>
  <si>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</si>
  <si>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</si>
  <si>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</si>
  <si>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</si>
  <si>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</si>
  <si>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</si>
  <si>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</si>
  <si>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</si>
  <si>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</si>
  <si>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</si>
  <si>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</si>
  <si>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</si>
  <si>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</si>
  <si>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</si>
  <si>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</si>
  <si>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</si>
  <si>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</si>
  <si>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</si>
  <si>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</si>
  <si>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</si>
  <si>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</si>
  <si>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</si>
  <si>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</si>
  <si>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</si>
  <si>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</si>
  <si>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</si>
  <si>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</si>
  <si>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</si>
  <si>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</si>
  <si>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</si>
  <si>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</si>
  <si>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</si>
  <si>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</si>
  <si>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</si>
  <si>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</si>
  <si>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</si>
  <si>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</si>
  <si>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</si>
  <si>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</si>
  <si>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</si>
  <si>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</si>
  <si>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</si>
  <si>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</si>
  <si>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</si>
  <si>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</si>
  <si>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</si>
  <si>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</si>
  <si>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</si>
  <si>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</si>
  <si>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</si>
  <si>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</si>
  <si>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</si>
  <si>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</si>
  <si>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</si>
  <si>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</si>
  <si>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</si>
  <si>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</si>
  <si>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</si>
  <si>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</si>
  <si>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</si>
  <si>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</si>
  <si>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</si>
  <si>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</si>
  <si>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</si>
  <si>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</si>
  <si>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</si>
  <si>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</si>
  <si>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</si>
  <si>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</si>
  <si>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</si>
  <si>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</si>
  <si>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</si>
  <si>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</si>
  <si>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</si>
  <si>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</si>
  <si>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</si>
  <si>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</si>
  <si>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</si>
  <si>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</si>
  <si>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</si>
  <si>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</si>
  <si>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</si>
  <si>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</si>
  <si>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</si>
  <si>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</si>
  <si>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</si>
  <si>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</si>
  <si>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</si>
  <si>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</si>
  <si>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</si>
  <si>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</si>
  <si>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</si>
  <si>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</si>
  <si>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</si>
  <si>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</si>
  <si>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</si>
  <si>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</si>
  <si>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</si>
  <si>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</si>
  <si>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</si>
  <si>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</si>
  <si>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</si>
  <si>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</si>
  <si>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</si>
  <si>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</si>
  <si>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</si>
  <si>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</si>
  <si>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</si>
  <si>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</si>
  <si>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</si>
  <si>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</si>
  <si>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</si>
  <si>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</si>
  <si>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</si>
  <si>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</si>
  <si>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</si>
  <si>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</si>
  <si>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</si>
  <si>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</si>
  <si>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</si>
  <si>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</si>
  <si>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</si>
  <si>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</si>
  <si>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</si>
  <si>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</si>
  <si>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</si>
  <si>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</si>
  <si>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</si>
  <si>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</si>
  <si>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</si>
  <si>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</si>
  <si>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</si>
  <si>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</si>
  <si>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</si>
  <si>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</si>
  <si>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</si>
  <si>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</si>
  <si>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</si>
  <si>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</si>
  <si>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</si>
  <si>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</si>
  <si>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</si>
  <si>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</si>
  <si>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</si>
  <si>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</si>
  <si>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</si>
  <si>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</si>
  <si>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</si>
  <si>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</si>
  <si>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</si>
  <si>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</si>
  <si>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</si>
  <si>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</si>
  <si>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</si>
  <si>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</si>
  <si>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</si>
  <si>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</si>
  <si>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</si>
  <si>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</si>
  <si>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</si>
  <si>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</si>
  <si>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</si>
  <si>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</si>
  <si>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</si>
  <si>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</si>
  <si>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</si>
  <si>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</si>
  <si>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</si>
  <si>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</si>
  <si>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</si>
  <si>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</si>
  <si>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</si>
  <si>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</si>
  <si>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</si>
  <si>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</si>
  <si>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</si>
  <si>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</si>
  <si>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</si>
  <si>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</si>
  <si>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</si>
  <si>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</si>
  <si>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</si>
  <si>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</si>
  <si>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</si>
  <si>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</si>
  <si>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</si>
  <si>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</si>
  <si>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</si>
  <si>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</si>
  <si>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</si>
  <si>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</si>
  <si>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</si>
  <si>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</si>
  <si>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</si>
  <si>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</si>
  <si>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</si>
  <si>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</si>
  <si>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</si>
  <si>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</si>
  <si>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</si>
  <si>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</si>
  <si>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</si>
  <si>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</si>
  <si>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</si>
  <si>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</si>
  <si>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</si>
  <si>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</si>
  <si>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</si>
  <si>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</si>
  <si>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</si>
  <si>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</si>
  <si>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</si>
  <si>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</si>
  <si>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</si>
  <si>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</si>
  <si>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</si>
  <si>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</si>
  <si>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</si>
  <si>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</si>
  <si>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</si>
  <si>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</si>
  <si>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</si>
  <si>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</si>
  <si>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</si>
  <si>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</si>
  <si>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</si>
  <si>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</si>
  <si>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</si>
  <si>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</si>
  <si>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</si>
  <si>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</si>
  <si>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</si>
  <si>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</si>
  <si>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</si>
  <si>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</si>
  <si>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</si>
  <si>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</si>
  <si>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</si>
  <si>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</si>
  <si>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</si>
  <si>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</si>
  <si>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</si>
  <si>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</si>
  <si>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</si>
  <si>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</si>
  <si>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</si>
  <si>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</si>
  <si>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</si>
  <si>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</si>
  <si>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</si>
  <si>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</si>
  <si>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</si>
  <si>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</si>
  <si>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</si>
  <si>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</si>
  <si>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</si>
  <si>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</si>
  <si>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</si>
  <si>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</si>
  <si>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</si>
  <si>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</si>
  <si>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</si>
  <si>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</si>
  <si>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</si>
  <si>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</si>
  <si>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</si>
  <si>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</si>
  <si>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</si>
  <si>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</si>
  <si>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</si>
  <si>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</si>
  <si>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</si>
  <si>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</si>
  <si>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</si>
  <si>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</si>
  <si>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</si>
  <si>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</si>
  <si>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</si>
  <si>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</si>
  <si>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</si>
  <si>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</si>
  <si>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</si>
  <si>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</si>
  <si>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</si>
  <si>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</si>
  <si>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</si>
  <si>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</si>
  <si>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</si>
  <si>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</si>
  <si>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</si>
  <si>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</si>
  <si>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</si>
  <si>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</si>
  <si>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</si>
  <si>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</si>
  <si>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</si>
  <si>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</si>
  <si>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</si>
  <si>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</si>
  <si>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</si>
  <si>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</si>
  <si>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</si>
  <si>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</si>
  <si>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</si>
  <si>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</si>
  <si>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</si>
  <si>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</si>
  <si>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</si>
  <si>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</si>
  <si>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</si>
  <si>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</si>
  <si>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</si>
  <si>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</si>
  <si>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</si>
  <si>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</si>
  <si>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</si>
  <si>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</si>
  <si>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</si>
  <si>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</si>
  <si>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</si>
  <si>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</si>
  <si>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</si>
  <si>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</si>
  <si>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</si>
  <si>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</si>
  <si>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</si>
  <si>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</si>
  <si>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</si>
  <si>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</si>
  <si>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</si>
  <si>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</si>
  <si>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</si>
  <si>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</si>
  <si>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</si>
  <si>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</si>
  <si>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</si>
  <si>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</si>
  <si>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</si>
  <si>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</si>
  <si>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</si>
  <si>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</si>
  <si>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</si>
  <si>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</si>
  <si>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</si>
  <si>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</si>
  <si>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</si>
  <si>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</si>
  <si>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</si>
  <si>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</si>
  <si>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</si>
  <si>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</si>
  <si>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</si>
  <si>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</si>
  <si>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</si>
  <si>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</si>
  <si>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</si>
  <si>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</si>
  <si>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</si>
  <si>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</si>
  <si>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</si>
  <si>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</si>
  <si>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</si>
  <si>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</si>
  <si>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</si>
  <si>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</si>
  <si>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</si>
  <si>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</si>
  <si>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</si>
  <si>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</si>
  <si>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</si>
  <si>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</si>
  <si>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</si>
  <si>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</si>
  <si>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</si>
  <si>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</si>
  <si>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</si>
  <si>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</si>
  <si>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</si>
  <si>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</si>
  <si>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</si>
  <si>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</si>
  <si>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</si>
  <si>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</si>
  <si>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</si>
  <si>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</si>
  <si>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</si>
  <si>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</si>
  <si>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</si>
  <si>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</si>
  <si>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</si>
  <si>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</si>
  <si>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</si>
  <si>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</si>
  <si>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</si>
  <si>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</si>
  <si>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</si>
  <si>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</si>
  <si>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</si>
  <si>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</si>
  <si>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</si>
  <si>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</si>
  <si>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</si>
  <si>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</si>
  <si>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</si>
  <si>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</si>
  <si>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</si>
  <si>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</si>
  <si>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</si>
  <si>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</si>
  <si>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</si>
  <si>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</si>
  <si>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</si>
  <si>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</si>
  <si>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</si>
  <si>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</si>
  <si>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</si>
  <si>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</si>
  <si>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</si>
  <si>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</si>
  <si>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</si>
  <si>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</si>
  <si>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</si>
  <si>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</si>
  <si>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</si>
  <si>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</si>
  <si>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</si>
  <si>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</si>
  <si>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</si>
  <si>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</si>
  <si>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</si>
  <si>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</si>
  <si>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</si>
  <si>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</si>
  <si>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</si>
  <si>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</si>
  <si>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</si>
  <si>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</si>
  <si>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</si>
  <si>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</si>
  <si>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</si>
  <si>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</si>
  <si>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</si>
  <si>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</si>
  <si>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</si>
  <si>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</si>
  <si>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</si>
  <si>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</si>
  <si>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</si>
  <si>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</si>
  <si>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</si>
  <si>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</si>
  <si>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</si>
  <si>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</si>
  <si>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</si>
  <si>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</si>
  <si>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</si>
  <si>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</si>
  <si>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</si>
  <si>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</si>
  <si>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</si>
  <si>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</si>
  <si>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</si>
  <si>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</si>
  <si>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</si>
  <si>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</si>
  <si>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</si>
  <si>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</si>
  <si>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</si>
  <si>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</si>
  <si>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</si>
  <si>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</si>
  <si>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</si>
  <si>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</si>
  <si>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</si>
  <si>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</si>
  <si>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</si>
  <si>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</si>
  <si>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</si>
  <si>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</si>
  <si>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</si>
  <si>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</si>
  <si>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</si>
  <si>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</si>
  <si>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</si>
  <si>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</si>
  <si>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</si>
  <si>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</si>
  <si>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</si>
  <si>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</si>
  <si>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</si>
  <si>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</si>
  <si>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</si>
  <si>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</si>
  <si>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</si>
  <si>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</si>
  <si>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</si>
  <si>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</si>
  <si>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</si>
  <si>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</si>
  <si>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</si>
  <si>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</si>
  <si>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</si>
  <si>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</si>
  <si>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</si>
  <si>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</si>
  <si>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</si>
  <si>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</si>
  <si>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</si>
  <si>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</si>
  <si>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</si>
  <si>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</si>
  <si>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</si>
  <si>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</si>
  <si>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</si>
  <si>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</si>
  <si>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</si>
  <si>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</si>
  <si>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</si>
  <si>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</si>
  <si>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</si>
  <si>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</si>
  <si>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</si>
  <si>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</si>
  <si>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</si>
  <si>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</si>
  <si>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</si>
  <si>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</si>
  <si>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</si>
  <si>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</si>
  <si>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</si>
  <si>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</si>
  <si>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</si>
  <si>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</si>
  <si>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</si>
  <si>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</si>
  <si>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</si>
  <si>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</si>
  <si>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</si>
  <si>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</si>
  <si>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</si>
  <si>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</si>
  <si>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</si>
  <si>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</si>
  <si>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</si>
  <si>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</si>
  <si>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</si>
  <si>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</si>
  <si>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</si>
  <si>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</si>
  <si>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</si>
  <si>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</si>
  <si>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</si>
  <si>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</si>
  <si>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</si>
  <si>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</si>
  <si>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</si>
  <si>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</si>
  <si>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</si>
  <si>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</si>
  <si>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</si>
  <si>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</si>
  <si>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</si>
  <si>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</si>
  <si>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</si>
  <si>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</si>
  <si>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</si>
  <si>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</si>
  <si>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</si>
  <si>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</si>
  <si>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</si>
  <si>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</si>
  <si>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</si>
  <si>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</si>
  <si>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</si>
  <si>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</si>
  <si>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</si>
  <si>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</si>
  <si>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</si>
  <si>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</si>
  <si>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</si>
  <si>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</si>
  <si>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</si>
  <si>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</si>
  <si>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</si>
  <si>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</si>
  <si>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</si>
  <si>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</si>
  <si>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</si>
  <si>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</si>
  <si>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</si>
  <si>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</si>
  <si>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</si>
  <si>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</si>
  <si>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</si>
  <si>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</si>
  <si>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</si>
  <si>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</si>
  <si>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</si>
  <si>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</si>
  <si>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</si>
  <si>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</si>
  <si>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</si>
  <si>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</si>
  <si>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</si>
  <si>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</si>
  <si>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</si>
  <si>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</si>
  <si>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</si>
  <si>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</si>
  <si>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</si>
  <si>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</si>
  <si>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</si>
  <si>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</si>
  <si>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</si>
  <si>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</si>
  <si>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</si>
  <si>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</si>
  <si>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</si>
  <si>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</si>
  <si>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</si>
  <si>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</si>
  <si>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</si>
  <si>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</si>
  <si>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</si>
  <si>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</si>
  <si>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</si>
  <si>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</si>
  <si>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</si>
  <si>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</si>
  <si>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</si>
  <si>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</si>
  <si>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</si>
  <si>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</si>
  <si>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</si>
  <si>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</si>
  <si>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</si>
  <si>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</si>
  <si>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</si>
  <si>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</si>
  <si>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</si>
  <si>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</si>
  <si>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</si>
  <si>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</si>
  <si>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</si>
  <si>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</si>
  <si>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</si>
  <si>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</si>
  <si>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</si>
  <si>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</si>
  <si>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</si>
  <si>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</si>
  <si>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</si>
  <si>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</si>
  <si>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</si>
  <si>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</si>
  <si>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</si>
  <si>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</si>
  <si>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</si>
  <si>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</si>
  <si>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</si>
  <si>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</si>
  <si>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</si>
  <si>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</si>
  <si>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</si>
  <si>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</si>
  <si>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</si>
  <si>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</si>
  <si>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</si>
  <si>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</si>
  <si>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</si>
  <si>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</si>
  <si>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</si>
  <si>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</si>
  <si>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</si>
  <si>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</si>
  <si>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</si>
  <si>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</si>
  <si>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</si>
  <si>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</si>
  <si>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</si>
  <si>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</si>
  <si>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</si>
  <si>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</si>
  <si>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</si>
  <si>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</si>
  <si>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</si>
  <si>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</si>
  <si>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</si>
  <si>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</si>
  <si>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</si>
  <si>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</si>
  <si>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</si>
  <si>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</si>
  <si>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</si>
  <si>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</si>
  <si>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</si>
  <si>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</si>
  <si>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</si>
  <si>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</si>
  <si>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</si>
  <si>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</si>
  <si>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</si>
  <si>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</si>
  <si>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</si>
  <si>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</si>
  <si>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</si>
  <si>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</si>
  <si>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</si>
  <si>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</si>
  <si>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</si>
  <si>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</si>
  <si>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</si>
  <si>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</si>
  <si>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</si>
  <si>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</si>
  <si>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</si>
  <si>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</si>
  <si>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</si>
  <si>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</si>
  <si>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</si>
  <si>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</si>
  <si>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</si>
  <si>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</si>
  <si>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</si>
  <si>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</si>
  <si>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</si>
  <si>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</si>
  <si>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</si>
  <si>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</si>
  <si>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</si>
  <si>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</si>
  <si>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</si>
  <si>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</si>
  <si>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</si>
  <si>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</si>
  <si>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</si>
  <si>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</si>
  <si>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</si>
  <si>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</si>
  <si>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</si>
  <si>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</si>
  <si>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</si>
  <si>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</si>
  <si>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</si>
  <si>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</si>
  <si>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</si>
  <si>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</si>
  <si>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</si>
  <si>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</si>
  <si>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</si>
  <si>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</si>
  <si>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</si>
  <si>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</si>
  <si>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</si>
  <si>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</si>
  <si>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</si>
  <si>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</si>
  <si>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</si>
  <si>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</si>
  <si>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</si>
  <si>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</si>
  <si>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</si>
  <si>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</si>
  <si>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</si>
  <si>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</si>
  <si>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</si>
  <si>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</si>
  <si>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</si>
  <si>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</si>
  <si>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</si>
  <si>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</si>
  <si>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</si>
  <si>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</si>
  <si>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</si>
  <si>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</si>
  <si>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</si>
  <si>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</si>
  <si>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</si>
  <si>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</si>
  <si>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</si>
  <si>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</si>
  <si>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</si>
  <si>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</si>
  <si>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</si>
  <si>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</si>
  <si>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</si>
  <si>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</si>
  <si>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</si>
  <si>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</si>
  <si>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</si>
  <si>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</si>
  <si>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</si>
  <si>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</si>
  <si>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</si>
  <si>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</si>
  <si>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</si>
  <si>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</si>
  <si>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</si>
  <si>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</si>
  <si>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</si>
  <si>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</si>
  <si>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</si>
  <si>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</si>
  <si>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</si>
  <si>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</si>
  <si>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</si>
  <si>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</si>
  <si>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</si>
  <si>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</si>
  <si>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</si>
  <si>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</si>
  <si>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</si>
  <si>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</si>
  <si>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</si>
  <si>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</si>
  <si>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</si>
  <si>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</si>
  <si>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</si>
  <si>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</si>
  <si>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</si>
  <si>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</si>
  <si>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</si>
  <si>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</si>
  <si>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</si>
  <si>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</si>
  <si>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</si>
  <si>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</si>
  <si>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</si>
  <si>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</si>
  <si>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</si>
  <si>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</si>
  <si>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</si>
  <si>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</si>
  <si>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</si>
  <si>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</si>
  <si>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</si>
  <si>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</si>
  <si>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</si>
  <si>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</si>
  <si>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</si>
  <si>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</si>
  <si>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</si>
  <si>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</si>
  <si>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</si>
  <si>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</si>
  <si>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</si>
  <si>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</si>
  <si>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</si>
  <si>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</si>
  <si>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</si>
  <si>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</si>
  <si>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</si>
  <si>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</si>
  <si>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</si>
  <si>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</si>
  <si>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</si>
  <si>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</si>
  <si>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</si>
  <si>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</si>
  <si>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</si>
  <si>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</si>
  <si>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</si>
  <si>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</si>
  <si>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</si>
  <si>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</si>
  <si>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</si>
  <si>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</si>
  <si>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</si>
  <si>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</si>
  <si>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</si>
  <si>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</si>
  <si>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</si>
  <si>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</si>
  <si>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</si>
  <si>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</si>
  <si>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</si>
  <si>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</si>
  <si>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</si>
  <si>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</si>
  <si>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</si>
  <si>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</si>
  <si>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</si>
  <si>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</si>
  <si>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</si>
  <si>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</si>
  <si>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</si>
  <si>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</si>
  <si>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</si>
  <si>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</si>
  <si>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</si>
  <si>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</si>
  <si>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</si>
  <si>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</si>
  <si>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</si>
  <si>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</si>
  <si>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</si>
  <si>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</si>
  <si>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</si>
  <si>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</si>
  <si>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</si>
  <si>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</si>
  <si>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</si>
  <si>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</si>
  <si>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</si>
  <si>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</si>
  <si>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</si>
  <si>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</si>
  <si>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</si>
  <si>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</si>
  <si>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</si>
  <si>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</si>
  <si>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</si>
  <si>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</si>
  <si>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</si>
  <si>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</si>
  <si>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</si>
  <si>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</si>
  <si>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</si>
  <si>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</si>
  <si>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</si>
  <si>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</si>
  <si>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</si>
  <si>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</si>
  <si>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</si>
  <si>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</si>
  <si>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</si>
  <si>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</si>
  <si>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</si>
  <si>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</si>
  <si>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</si>
  <si>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</si>
  <si>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</si>
  <si>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</si>
  <si>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</si>
  <si>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</si>
  <si>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</si>
  <si>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</si>
  <si>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</si>
  <si>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</si>
  <si>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</si>
  <si>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</si>
  <si>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</si>
  <si>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</si>
  <si>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</si>
  <si>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</si>
  <si>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</si>
  <si>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</si>
  <si>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</si>
  <si>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</si>
  <si>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</si>
  <si>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</si>
  <si>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</si>
  <si>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</si>
  <si>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</si>
  <si>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</si>
  <si>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</si>
  <si>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</si>
  <si>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</si>
  <si>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</si>
  <si>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</si>
  <si>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</si>
  <si>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</si>
  <si>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</si>
  <si>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</si>
  <si>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</si>
  <si>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</si>
  <si>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</si>
  <si>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</si>
  <si>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</si>
  <si>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</si>
  <si>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</si>
  <si>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</si>
  <si>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</si>
  <si>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</si>
  <si>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</si>
  <si>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</si>
  <si>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</si>
  <si>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</si>
  <si>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</si>
  <si>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</si>
  <si>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</si>
  <si>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</si>
  <si>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</si>
  <si>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</si>
  <si>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</si>
  <si>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</si>
  <si>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</si>
  <si>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</si>
  <si>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</si>
  <si>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</si>
  <si>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</si>
  <si>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</si>
  <si>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</si>
  <si>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</si>
  <si>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</si>
  <si>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</si>
  <si>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</si>
  <si>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</si>
  <si>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</si>
  <si>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</si>
  <si>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</si>
  <si>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</si>
  <si>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</si>
  <si>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</si>
  <si>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</si>
  <si>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</si>
  <si>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</si>
  <si>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</si>
  <si>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</si>
  <si>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</si>
  <si>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</si>
  <si>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</si>
  <si>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</si>
  <si>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</si>
  <si>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</si>
  <si>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</si>
  <si>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</si>
  <si>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</si>
  <si>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</si>
  <si>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</si>
  <si>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</si>
  <si>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</si>
  <si>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</si>
  <si>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</si>
  <si>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</si>
  <si>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</si>
  <si>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</si>
  <si>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</si>
  <si>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</si>
  <si>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</si>
  <si>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</si>
  <si>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</si>
  <si>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</si>
  <si>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</si>
  <si>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</si>
  <si>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</si>
  <si>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</si>
  <si>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</si>
  <si>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</si>
  <si>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</si>
  <si>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</si>
  <si>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</si>
  <si>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</si>
  <si>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</si>
  <si>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</si>
  <si>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</si>
  <si>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</si>
  <si>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</si>
  <si>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</si>
  <si>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</si>
  <si>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</si>
  <si>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</si>
  <si>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</si>
  <si>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</si>
  <si>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</si>
  <si>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</si>
  <si>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</si>
  <si>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</si>
  <si>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</si>
  <si>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</si>
  <si>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</si>
  <si>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</si>
  <si>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</si>
  <si>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</si>
  <si>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</si>
  <si>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</si>
  <si>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</si>
  <si>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</si>
  <si>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</si>
  <si>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</si>
  <si>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</si>
  <si>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</si>
  <si>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</si>
  <si>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</si>
  <si>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</si>
  <si>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</si>
  <si>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</si>
  <si>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</si>
  <si>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</si>
  <si>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</si>
  <si>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</si>
  <si>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</si>
  <si>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</si>
  <si>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</si>
  <si>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</si>
  <si>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</si>
  <si>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</si>
  <si>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</si>
  <si>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</si>
  <si>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</si>
  <si>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</si>
  <si>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</si>
  <si>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</si>
  <si>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</si>
  <si>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</si>
  <si>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</si>
  <si>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</si>
  <si>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</si>
  <si>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</si>
  <si>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</si>
  <si>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</si>
  <si>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</si>
  <si>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</si>
  <si>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</si>
  <si>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</si>
  <si>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</si>
  <si>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</si>
  <si>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</si>
  <si>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</si>
  <si>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</si>
  <si>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</si>
  <si>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</si>
  <si>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</si>
  <si>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</si>
  <si>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</si>
  <si>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</si>
  <si>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</si>
  <si>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</si>
  <si>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</si>
  <si>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</si>
  <si>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</si>
  <si>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</si>
  <si>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</si>
  <si>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</si>
  <si>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</si>
  <si>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</si>
  <si>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</si>
  <si>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</si>
  <si>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</si>
  <si>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</si>
  <si>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</si>
  <si>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</si>
  <si>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</si>
  <si>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</si>
  <si>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</si>
  <si>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</si>
  <si>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</si>
  <si>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</si>
  <si>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</si>
  <si>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</si>
  <si>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</si>
  <si>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</si>
  <si>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</si>
  <si>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</si>
  <si>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</si>
  <si>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</si>
  <si>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</si>
  <si>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</si>
  <si>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</si>
  <si>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</si>
  <si>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</si>
  <si>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</si>
  <si>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</si>
  <si>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</si>
  <si>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</si>
  <si>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</si>
  <si>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</si>
  <si>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</si>
  <si>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</si>
  <si>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</si>
  <si>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</si>
  <si>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</si>
  <si>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</si>
  <si>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</si>
  <si>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</si>
  <si>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</si>
  <si>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</si>
  <si>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</si>
  <si>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</si>
  <si>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</si>
  <si>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</si>
  <si>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</si>
  <si>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</si>
  <si>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</si>
  <si>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</si>
  <si>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</si>
  <si>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</si>
  <si>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</si>
  <si>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</si>
  <si>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</si>
  <si>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</si>
  <si>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</si>
  <si>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</si>
  <si>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</si>
  <si>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</si>
  <si>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</si>
  <si>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</si>
  <si>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</si>
  <si>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</si>
  <si>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</si>
  <si>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</si>
  <si>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</si>
  <si>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</si>
  <si>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</si>
  <si>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</si>
  <si>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</si>
  <si>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</si>
  <si>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</si>
  <si>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</si>
  <si>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</si>
  <si>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</si>
  <si>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</si>
  <si>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</si>
  <si>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</si>
  <si>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</si>
  <si>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</si>
  <si>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</si>
  <si>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</si>
  <si>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</si>
  <si>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</si>
  <si>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</si>
  <si>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</si>
  <si>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</si>
  <si>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</si>
  <si>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</si>
  <si>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</si>
  <si>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</si>
  <si>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</si>
  <si>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</si>
  <si>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</si>
  <si>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</si>
  <si>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</si>
  <si>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</si>
  <si>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</si>
  <si>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</si>
  <si>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</si>
  <si>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</si>
  <si>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</si>
  <si>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</si>
  <si>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</si>
  <si>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</si>
  <si>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</si>
  <si>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</si>
  <si>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</si>
  <si>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</si>
  <si>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</si>
  <si>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</si>
  <si>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</si>
  <si>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</si>
  <si>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</si>
  <si>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</si>
  <si>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</si>
  <si>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</si>
  <si>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</si>
  <si>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</si>
  <si>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</si>
  <si>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</si>
  <si>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</si>
  <si>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</si>
  <si>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</si>
  <si>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</si>
  <si>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</si>
  <si>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</si>
  <si>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</si>
  <si>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</si>
  <si>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</si>
  <si>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</si>
  <si>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</si>
  <si>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</si>
  <si>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</si>
  <si>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</si>
  <si>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</si>
  <si>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</si>
  <si>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</si>
  <si>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</si>
  <si>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</si>
  <si>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</si>
  <si>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</si>
  <si>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</si>
  <si>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</si>
  <si>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</si>
  <si>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</si>
  <si>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</si>
  <si>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</si>
  <si>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</si>
  <si>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</si>
  <si>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</si>
  <si>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</si>
  <si>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</si>
  <si>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</si>
  <si>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</si>
  <si>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</si>
  <si>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</si>
  <si>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</si>
  <si>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</si>
  <si>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</si>
  <si>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</si>
  <si>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</si>
  <si>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</si>
  <si>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</si>
  <si>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</si>
  <si>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</si>
  <si>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</si>
  <si>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</si>
  <si>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</si>
  <si>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</si>
  <si>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</si>
  <si>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</si>
  <si>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</si>
  <si>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</si>
  <si>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</si>
  <si>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</si>
  <si>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</si>
  <si>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</si>
  <si>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</si>
  <si>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</si>
  <si>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</si>
  <si>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</si>
  <si>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</si>
  <si>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</si>
  <si>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</si>
  <si>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</si>
  <si>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</si>
  <si>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</si>
  <si>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</si>
  <si>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</si>
  <si>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</si>
  <si>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</si>
  <si>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</si>
  <si>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</si>
  <si>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</si>
  <si>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</si>
  <si>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</si>
  <si>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</si>
  <si>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</si>
  <si>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</si>
  <si>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</si>
  <si>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</si>
  <si>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</si>
  <si>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</si>
  <si>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</si>
  <si>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</si>
  <si>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</si>
  <si>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</si>
  <si>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</si>
  <si>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</si>
  <si>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</si>
  <si>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</si>
  <si>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</si>
  <si>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</si>
  <si>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</si>
  <si>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</si>
  <si>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</si>
  <si>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</si>
  <si>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</si>
  <si>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</si>
  <si>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</si>
  <si>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</si>
  <si>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</si>
  <si>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</si>
  <si>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</si>
  <si>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</si>
  <si>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</si>
  <si>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</si>
  <si>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</si>
  <si>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</si>
  <si>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</si>
  <si>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</si>
  <si>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</si>
  <si>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</si>
  <si>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</si>
  <si>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</si>
  <si>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</si>
  <si>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</si>
  <si>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</si>
  <si>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</si>
  <si>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</si>
  <si>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</si>
  <si>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</si>
  <si>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</si>
  <si>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</si>
  <si>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</si>
  <si>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</si>
  <si>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</si>
  <si>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</si>
  <si>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</si>
  <si>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</si>
  <si>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</si>
  <si>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</si>
  <si>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</si>
  <si>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</si>
  <si>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</si>
  <si>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</si>
  <si>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</si>
  <si>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</si>
  <si>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</si>
  <si>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</si>
  <si>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</si>
  <si>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</si>
  <si>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</si>
  <si>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</si>
  <si>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</si>
  <si>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</si>
  <si>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</si>
  <si>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</si>
  <si>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</si>
  <si>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</si>
  <si>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</si>
  <si>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</si>
  <si>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</si>
  <si>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</si>
  <si>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</si>
  <si>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</si>
  <si>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</si>
  <si>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</si>
  <si>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</si>
  <si>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</si>
  <si>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</si>
  <si>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</si>
  <si>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</si>
  <si>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</si>
  <si>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</si>
  <si>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</si>
  <si>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</si>
  <si>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</si>
  <si>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</si>
  <si>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</si>
  <si>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</si>
  <si>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</si>
  <si>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</si>
  <si>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</si>
  <si>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</si>
  <si>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</si>
  <si>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</si>
  <si>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</si>
  <si>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</si>
  <si>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</si>
  <si>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</si>
  <si>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</si>
  <si>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</si>
  <si>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</si>
  <si>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</si>
  <si>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</si>
  <si>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</si>
  <si>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</si>
  <si>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</si>
  <si>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</si>
  <si>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</si>
  <si>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</si>
  <si>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</si>
  <si>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</si>
  <si>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</si>
  <si>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</si>
  <si>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</si>
  <si>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</si>
  <si>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</si>
  <si>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</si>
  <si>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</si>
  <si>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</si>
  <si>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</si>
  <si>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</si>
  <si>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</si>
  <si>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</si>
  <si>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</si>
  <si>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</si>
  <si>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</si>
  <si>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</si>
  <si>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</si>
  <si>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</si>
  <si>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</si>
  <si>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</si>
  <si>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</si>
  <si>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</si>
  <si>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</si>
  <si>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</si>
  <si>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</si>
  <si>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</si>
  <si>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</si>
  <si>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</si>
  <si>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</si>
  <si>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</si>
  <si>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</si>
  <si>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</si>
  <si>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</si>
  <si>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</si>
  <si>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</si>
  <si>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</si>
  <si>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</si>
  <si>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</si>
  <si>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</si>
  <si>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</si>
  <si>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</si>
  <si>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</si>
  <si>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</si>
  <si>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</si>
  <si>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</si>
  <si>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</si>
  <si>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</si>
  <si>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</si>
  <si>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</si>
  <si>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</si>
  <si>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</si>
  <si>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</si>
  <si>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</si>
  <si>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</si>
  <si>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</si>
  <si>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</si>
  <si>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</si>
  <si>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</si>
  <si>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</si>
  <si>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</si>
  <si>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</si>
  <si>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</si>
  <si>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</si>
  <si>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</si>
  <si>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</si>
  <si>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</si>
  <si>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</si>
  <si>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</si>
  <si>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</si>
  <si>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</si>
  <si>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</si>
  <si>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</si>
  <si>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</si>
  <si>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</si>
  <si>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</si>
  <si>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</si>
  <si>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</si>
  <si>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</si>
  <si>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</si>
  <si>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</si>
  <si>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</si>
  <si>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</si>
  <si>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</si>
  <si>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</si>
  <si>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</si>
  <si>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</si>
  <si>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</si>
  <si>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</si>
  <si>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</si>
  <si>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</si>
  <si>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</si>
  <si>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</si>
  <si>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</si>
  <si>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</si>
  <si>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</si>
  <si>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</si>
  <si>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</si>
  <si>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</si>
  <si>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</si>
  <si>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</si>
  <si>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</si>
  <si>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</si>
  <si>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</si>
  <si>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</si>
  <si>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</si>
  <si>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</si>
  <si>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</si>
  <si>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</si>
  <si>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</si>
  <si>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</si>
  <si>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</si>
  <si>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</si>
  <si>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</si>
  <si>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</si>
  <si>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</si>
  <si>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</si>
  <si>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</si>
  <si>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</si>
  <si>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</si>
  <si>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</si>
  <si>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</si>
  <si>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</si>
  <si>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</si>
  <si>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</si>
  <si>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</si>
  <si>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</si>
  <si>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</si>
  <si>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</si>
  <si>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</si>
  <si>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</si>
  <si>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</si>
  <si>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</si>
  <si>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</si>
  <si>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</si>
  <si>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</si>
  <si>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</si>
  <si>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</si>
  <si>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</si>
  <si>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</si>
  <si>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</si>
  <si>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</si>
  <si>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</si>
  <si>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</si>
  <si>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</si>
  <si>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</si>
  <si>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</si>
  <si>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</si>
  <si>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</si>
  <si>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</si>
  <si>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</si>
  <si>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</si>
  <si>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</si>
  <si>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</si>
  <si>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</si>
  <si>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</si>
  <si>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</si>
  <si>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</si>
  <si>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</si>
  <si>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</si>
  <si>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</si>
  <si>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</si>
  <si>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</si>
  <si>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</si>
  <si>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</si>
  <si>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</si>
  <si>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</si>
  <si>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</si>
  <si>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</si>
  <si>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</si>
  <si>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</si>
  <si>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</si>
  <si>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</si>
  <si>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</si>
  <si>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</si>
  <si>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</si>
  <si>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</si>
  <si>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</si>
  <si>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</si>
  <si>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</si>
  <si>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</si>
  <si>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</si>
  <si>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</si>
  <si>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</si>
  <si>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</si>
  <si>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</si>
  <si>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</si>
  <si>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</si>
  <si>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</si>
  <si>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</si>
  <si>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</si>
  <si>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</si>
  <si>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</si>
  <si>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</si>
  <si>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</si>
  <si>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</si>
  <si>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</si>
  <si>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</si>
  <si>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</si>
  <si>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</si>
  <si>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</si>
  <si>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</si>
  <si>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</si>
  <si>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</si>
  <si>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</si>
  <si>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</si>
  <si>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</si>
  <si>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</si>
  <si>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</si>
  <si>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</si>
  <si>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</si>
  <si>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</si>
  <si>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</si>
  <si>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</si>
  <si>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</si>
  <si>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</si>
  <si>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</si>
  <si>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</si>
  <si>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</si>
  <si>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</si>
  <si>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</si>
  <si>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</si>
  <si>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</si>
  <si>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</si>
  <si>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</si>
  <si>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</si>
  <si>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</si>
  <si>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</si>
  <si>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</si>
  <si>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</si>
  <si>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</si>
  <si>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</si>
  <si>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</si>
  <si>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</si>
  <si>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</si>
  <si>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</si>
  <si>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</si>
  <si>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</si>
  <si>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</si>
  <si>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</si>
  <si>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</si>
  <si>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</si>
  <si>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</si>
  <si>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</si>
  <si>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</si>
  <si>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</si>
  <si>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</si>
  <si>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</si>
  <si>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</si>
  <si>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</si>
  <si>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</si>
  <si>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</si>
  <si>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</si>
  <si>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</si>
  <si>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</si>
  <si>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</si>
  <si>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</si>
  <si>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</si>
  <si>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</si>
  <si>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</si>
  <si>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</si>
  <si>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</si>
  <si>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</si>
  <si>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</si>
  <si>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</si>
  <si>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</si>
  <si>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</si>
  <si>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</si>
  <si>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</si>
  <si>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</si>
  <si>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</si>
  <si>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</si>
  <si>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</si>
  <si>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</si>
  <si>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</si>
  <si>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</si>
  <si>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</si>
  <si>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</si>
  <si>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</si>
  <si>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</si>
  <si>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</si>
  <si>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</si>
  <si>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</si>
  <si>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</si>
  <si>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</si>
  <si>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</si>
  <si>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</si>
  <si>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</si>
  <si>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</si>
  <si>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</si>
  <si>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</si>
  <si>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</si>
  <si>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</si>
  <si>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</si>
  <si>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</si>
  <si>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</si>
  <si>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</si>
  <si>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</si>
  <si>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</si>
  <si>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</si>
  <si>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</si>
  <si>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</si>
  <si>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</si>
  <si>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</si>
  <si>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</si>
  <si>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</si>
  <si>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</si>
  <si>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</si>
  <si>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</si>
  <si>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</si>
  <si>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</si>
  <si>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</si>
  <si>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</si>
  <si>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</si>
  <si>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</si>
  <si>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</si>
  <si>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</si>
  <si>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</si>
  <si>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</si>
  <si>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</si>
  <si>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</si>
  <si>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</si>
  <si>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</si>
  <si>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</si>
  <si>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</si>
  <si>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</si>
  <si>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</si>
  <si>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</si>
  <si>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</si>
  <si>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</si>
  <si>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</si>
  <si>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</si>
  <si>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</si>
  <si>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</si>
  <si>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</si>
  <si>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</si>
  <si>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</si>
  <si>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</si>
  <si>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</si>
  <si>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</si>
  <si>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</si>
  <si>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</si>
  <si>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</si>
  <si>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</si>
  <si>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</si>
  <si>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</si>
  <si>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</si>
  <si>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</si>
  <si>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</si>
  <si>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</si>
  <si>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</si>
  <si>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</si>
  <si>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</si>
  <si>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</si>
  <si>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</si>
  <si>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</si>
  <si>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</si>
  <si>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</si>
  <si>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</si>
  <si>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</si>
  <si>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</si>
  <si>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</si>
  <si>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</si>
  <si>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</si>
  <si>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</si>
  <si>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</si>
  <si>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</si>
  <si>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</si>
  <si>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</si>
  <si>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</si>
  <si>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</si>
  <si>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</si>
  <si>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</si>
  <si>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</si>
  <si>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</si>
  <si>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</si>
  <si>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</si>
  <si>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</si>
  <si>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</si>
  <si>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</si>
  <si>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</si>
  <si>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</si>
  <si>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</si>
  <si>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</si>
  <si>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</si>
  <si>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</si>
  <si>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</si>
  <si>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</si>
  <si>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</si>
  <si>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</si>
  <si>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</si>
  <si>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</si>
  <si>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</si>
  <si>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</si>
  <si>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</si>
  <si>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</si>
  <si>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</si>
  <si>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</si>
  <si>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</si>
  <si>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</si>
  <si>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</si>
  <si>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</si>
  <si>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</si>
  <si>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</si>
  <si>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</si>
  <si>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</si>
  <si>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</si>
  <si>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</si>
  <si>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</si>
  <si>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</si>
  <si>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</si>
  <si>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</si>
  <si>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</si>
  <si>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</si>
  <si>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</si>
  <si>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</si>
  <si>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</si>
  <si>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</si>
  <si>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</si>
  <si>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</si>
  <si>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</si>
  <si>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</si>
  <si>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</si>
  <si>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</si>
  <si>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</si>
  <si>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</si>
  <si>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</si>
  <si>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</si>
  <si>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</si>
  <si>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</si>
  <si>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</si>
  <si>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</si>
  <si>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</si>
  <si>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</si>
  <si>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</si>
  <si>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</si>
  <si>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</si>
  <si>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</si>
  <si>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</si>
  <si>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</si>
  <si>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</si>
  <si>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</si>
  <si>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</si>
  <si>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</si>
  <si>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</si>
  <si>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</si>
  <si>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</si>
  <si>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</si>
  <si>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</si>
  <si>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</si>
  <si>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</si>
  <si>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</si>
  <si>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</si>
  <si>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</si>
  <si>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</si>
  <si>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</si>
  <si>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</si>
  <si>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</si>
  <si>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</si>
  <si>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</si>
  <si>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</si>
  <si>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</si>
  <si>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</si>
  <si>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</si>
  <si>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</si>
  <si>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</si>
  <si>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</si>
  <si>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</si>
  <si>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</si>
  <si>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</si>
  <si>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</si>
  <si>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</si>
  <si>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</si>
  <si>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</si>
  <si>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</si>
  <si>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</si>
  <si>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</si>
  <si>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</si>
  <si>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</si>
  <si>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</si>
  <si>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</si>
  <si>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</si>
  <si>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</si>
  <si>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</si>
  <si>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</si>
  <si>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</si>
  <si>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</si>
  <si>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</si>
  <si>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</si>
  <si>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</si>
  <si>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</si>
  <si>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</si>
  <si>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</si>
  <si>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</si>
  <si>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</si>
  <si>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</si>
  <si>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</si>
  <si>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</si>
  <si>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</si>
  <si>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</si>
  <si>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</si>
  <si>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</si>
  <si>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</si>
  <si>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</si>
  <si>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</si>
  <si>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</si>
  <si>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</si>
  <si>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</si>
  <si>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</si>
  <si>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</si>
  <si>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</si>
  <si>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</si>
  <si>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</si>
  <si>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</si>
  <si>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</si>
  <si>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</si>
  <si>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</si>
  <si>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</si>
  <si>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</si>
  <si>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</si>
  <si>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</si>
  <si>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</si>
  <si>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</si>
  <si>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</si>
  <si>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</si>
  <si>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</si>
  <si>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</si>
  <si>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</si>
  <si>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</si>
  <si>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</si>
  <si>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</si>
  <si>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</si>
  <si>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</si>
  <si>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</si>
  <si>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</si>
  <si>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</si>
  <si>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</si>
  <si>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</si>
  <si>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</si>
  <si>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</si>
  <si>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</si>
  <si>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</si>
  <si>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</si>
  <si>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</si>
  <si>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</si>
  <si>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</si>
  <si>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</si>
  <si>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</si>
  <si>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</si>
  <si>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</si>
  <si>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</si>
  <si>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</si>
  <si>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</si>
  <si>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</si>
  <si>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</si>
  <si>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</si>
  <si>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</si>
  <si>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</si>
  <si>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</si>
  <si>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</si>
  <si>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</si>
  <si>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</si>
  <si>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</si>
  <si>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</si>
  <si>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</si>
  <si>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</si>
  <si>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</si>
  <si>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</si>
  <si>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</si>
  <si>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</si>
  <si>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</si>
  <si>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</si>
  <si>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</si>
  <si>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</si>
  <si>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</si>
  <si>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</si>
  <si>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</si>
  <si>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</si>
  <si>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</si>
  <si>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</si>
  <si>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</si>
  <si>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</si>
  <si>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</si>
  <si>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</si>
  <si>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</si>
  <si>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</si>
  <si>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</si>
  <si>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</si>
  <si>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</si>
  <si>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</si>
  <si>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</si>
  <si>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</si>
  <si>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</si>
  <si>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</si>
  <si>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</si>
  <si>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</si>
  <si>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</si>
  <si>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</si>
  <si>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</si>
  <si>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</si>
  <si>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</si>
  <si>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</si>
  <si>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</si>
  <si>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</si>
  <si>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</si>
  <si>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</si>
  <si>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</si>
  <si>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</si>
  <si>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</si>
  <si>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</si>
  <si>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</si>
  <si>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</si>
  <si>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</si>
  <si>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</si>
  <si>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</si>
  <si>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</si>
  <si>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</si>
  <si>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</si>
  <si>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</si>
  <si>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</si>
  <si>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</si>
  <si>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</si>
  <si>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</si>
  <si>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</si>
  <si>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</si>
  <si>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</si>
  <si>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</si>
  <si>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</si>
  <si>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</si>
  <si>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</si>
  <si>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</si>
  <si>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</si>
  <si>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</si>
  <si>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</si>
  <si>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</si>
  <si>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</si>
  <si>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</si>
  <si>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</si>
  <si>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</si>
  <si>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</si>
  <si>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</si>
  <si>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</si>
  <si>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</si>
  <si>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</si>
  <si>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</si>
  <si>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</si>
  <si>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</si>
  <si>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</si>
  <si>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</si>
  <si>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</si>
  <si>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</si>
  <si>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</si>
  <si>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</si>
  <si>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</si>
  <si>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</si>
  <si>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</si>
  <si>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</si>
  <si>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</si>
  <si>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</si>
  <si>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</si>
  <si>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</si>
  <si>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</si>
  <si>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</si>
  <si>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</si>
  <si>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</si>
  <si>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</si>
  <si>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</si>
  <si>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</si>
  <si>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</si>
  <si>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</si>
  <si>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</si>
  <si>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</si>
  <si>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</si>
  <si>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</si>
  <si>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</si>
  <si>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</si>
  <si>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</si>
  <si>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</si>
  <si>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</si>
  <si>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</si>
  <si>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</si>
  <si>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</si>
  <si>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</si>
  <si>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</si>
  <si>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</si>
  <si>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</si>
  <si>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</si>
  <si>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</si>
  <si>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</si>
  <si>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</si>
  <si>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</si>
  <si>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</si>
  <si>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</si>
  <si>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</si>
  <si>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</si>
  <si>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</si>
  <si>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</si>
  <si>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</si>
  <si>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</si>
  <si>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</si>
  <si>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</si>
  <si>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</si>
  <si>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</si>
  <si>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</si>
  <si>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</si>
  <si>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</si>
  <si>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</si>
  <si>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</si>
  <si>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</si>
  <si>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</si>
  <si>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</si>
  <si>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</si>
  <si>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</si>
  <si>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</si>
  <si>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</si>
  <si>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</si>
  <si>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</si>
  <si>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</si>
  <si>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</si>
  <si>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</si>
  <si>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</si>
  <si>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</si>
  <si>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</si>
  <si>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</si>
  <si>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</si>
  <si>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</si>
  <si>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</si>
  <si>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</si>
  <si>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</si>
  <si>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</si>
  <si>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</si>
  <si>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</si>
  <si>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</si>
  <si>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</si>
  <si>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</si>
  <si>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</si>
  <si>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</si>
  <si>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</si>
  <si>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</si>
  <si>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</si>
  <si>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</si>
  <si>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</si>
  <si>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</si>
  <si>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</si>
  <si>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</si>
  <si>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</si>
  <si>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</si>
  <si>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</si>
  <si>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</si>
  <si>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</si>
  <si>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</si>
  <si>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</si>
  <si>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</si>
  <si>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</si>
  <si>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</si>
  <si>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</si>
  <si>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</si>
  <si>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</si>
  <si>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</si>
  <si>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</si>
  <si>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</si>
  <si>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</si>
  <si>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</si>
  <si>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</si>
  <si>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</si>
  <si>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</si>
  <si>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</si>
  <si>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</si>
  <si>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</si>
  <si>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</si>
  <si>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</si>
  <si>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</si>
  <si>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</si>
  <si>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</si>
  <si>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</si>
  <si>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</si>
  <si>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</si>
  <si>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</si>
  <si>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</si>
  <si>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</si>
  <si>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</si>
  <si>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</si>
  <si>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</si>
  <si>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</si>
  <si>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</si>
  <si>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</si>
  <si>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</si>
  <si>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</si>
  <si>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</si>
  <si>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</si>
  <si>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</si>
  <si>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</si>
  <si>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</si>
  <si>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</si>
  <si>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</si>
  <si>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</si>
  <si>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</si>
  <si>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</si>
  <si>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</si>
  <si>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</si>
  <si>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</si>
  <si>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</si>
  <si>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</si>
  <si>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</si>
  <si>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</si>
  <si>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</si>
  <si>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</si>
  <si>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</si>
  <si>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</si>
  <si>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</si>
  <si>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</si>
  <si>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</si>
  <si>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</si>
  <si>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</si>
  <si>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</si>
  <si>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</si>
  <si>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</si>
  <si>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</si>
  <si>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</si>
  <si>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</si>
  <si>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</si>
  <si>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</si>
  <si>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</si>
  <si>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</si>
  <si>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</si>
  <si>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</si>
  <si>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</si>
  <si>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</si>
  <si>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</si>
  <si>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</si>
  <si>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</si>
  <si>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</si>
  <si>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</si>
  <si>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</si>
  <si>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</si>
  <si>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</si>
  <si>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</si>
  <si>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</si>
  <si>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</si>
  <si>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</si>
  <si>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</si>
  <si>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</si>
  <si>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</si>
  <si>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</si>
  <si>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</si>
  <si>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</si>
  <si>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</si>
  <si>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</si>
  <si>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</si>
  <si>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</si>
  <si>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</si>
  <si>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</si>
  <si>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</si>
  <si>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</si>
  <si>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</si>
  <si>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</si>
  <si>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</si>
  <si>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</si>
  <si>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</si>
  <si>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</si>
  <si>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</si>
  <si>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</si>
  <si>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</si>
  <si>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</si>
  <si>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</si>
  <si>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</si>
  <si>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</si>
  <si>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</si>
  <si>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</si>
  <si>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</si>
  <si>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</si>
  <si>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</si>
  <si>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</si>
  <si>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</si>
  <si>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</si>
  <si>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</si>
  <si>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</si>
  <si>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</si>
  <si>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</si>
  <si>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</si>
  <si>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</si>
  <si>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</si>
  <si>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</si>
  <si>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</si>
  <si>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</si>
  <si>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</si>
  <si>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</si>
  <si>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</si>
  <si>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</si>
  <si>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</si>
  <si>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</si>
  <si>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</si>
  <si>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</si>
  <si>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</si>
  <si>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</si>
  <si>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</si>
  <si>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</si>
  <si>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</si>
  <si>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</si>
  <si>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</si>
  <si>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</si>
  <si>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</si>
  <si>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</si>
  <si>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</si>
  <si>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</si>
  <si>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</si>
  <si>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</si>
  <si>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</si>
  <si>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</si>
  <si>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</si>
  <si>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</si>
  <si>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</si>
  <si>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</si>
  <si>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</si>
  <si>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</si>
  <si>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</si>
  <si>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</si>
  <si>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</si>
  <si>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</si>
  <si>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</si>
  <si>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</si>
  <si>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</si>
  <si>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</si>
  <si>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</si>
  <si>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</si>
  <si>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</si>
  <si>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</si>
  <si>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</si>
  <si>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</si>
  <si>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</si>
  <si>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</si>
  <si>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</si>
  <si>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</si>
  <si>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</si>
  <si>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</si>
  <si>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</si>
  <si>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</si>
  <si>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</si>
  <si>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</si>
  <si>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</si>
  <si>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</si>
  <si>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</si>
  <si>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</si>
  <si>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</si>
  <si>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</si>
  <si>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</si>
  <si>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</si>
  <si>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</si>
  <si>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</si>
  <si>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</si>
  <si>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</si>
  <si>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</si>
  <si>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</si>
  <si>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</si>
  <si>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</si>
  <si>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</si>
  <si>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</si>
  <si>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</si>
  <si>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</si>
  <si>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</si>
  <si>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</si>
  <si>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</si>
  <si>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</si>
  <si>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</si>
  <si>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</si>
  <si>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</si>
  <si>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</si>
  <si>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</si>
  <si>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</si>
  <si>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</si>
  <si>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</si>
  <si>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</si>
  <si>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</si>
  <si>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</si>
  <si>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</si>
  <si>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</si>
  <si>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</si>
  <si>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</si>
  <si>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</si>
  <si>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</si>
  <si>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</si>
  <si>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</si>
  <si>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</si>
  <si>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</si>
  <si>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</si>
  <si>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</si>
  <si>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</si>
  <si>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</si>
  <si>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</si>
  <si>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</si>
  <si>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</si>
  <si>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</si>
  <si>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</si>
  <si>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</si>
  <si>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</si>
  <si>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</si>
  <si>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</si>
  <si>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</si>
  <si>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</si>
  <si>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</si>
  <si>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</si>
  <si>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</si>
  <si>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</si>
  <si>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</si>
  <si>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</si>
  <si>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</si>
  <si>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</si>
  <si>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</si>
  <si>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</si>
  <si>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</si>
  <si>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</si>
  <si>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</si>
  <si>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</si>
  <si>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</si>
  <si>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</si>
  <si>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</si>
  <si>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</si>
  <si>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</si>
  <si>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</si>
  <si>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</si>
  <si>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</si>
  <si>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</si>
  <si>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</si>
  <si>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</si>
  <si>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</si>
  <si>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</si>
  <si>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</si>
  <si>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</si>
  <si>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</si>
  <si>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</si>
  <si>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</si>
  <si>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</si>
  <si>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</si>
  <si>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</si>
  <si>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</si>
  <si>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</si>
  <si>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</si>
  <si>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</si>
  <si>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</si>
  <si>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</si>
  <si>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</si>
  <si>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</si>
  <si>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</si>
  <si>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</si>
  <si>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</si>
  <si>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</si>
  <si>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</si>
  <si>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</si>
  <si>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</si>
  <si>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</si>
  <si>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</si>
  <si>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</si>
  <si>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</si>
  <si>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</si>
  <si>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</si>
  <si>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</si>
  <si>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</si>
  <si>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</si>
  <si>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</si>
  <si>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</si>
  <si>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</si>
  <si>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</si>
  <si>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</si>
  <si>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</si>
  <si>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</si>
  <si>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</si>
  <si>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</si>
  <si>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</si>
  <si>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</si>
  <si>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</si>
  <si>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</si>
  <si>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</si>
  <si>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</si>
  <si>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</si>
  <si>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</si>
  <si>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</si>
  <si>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</si>
  <si>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</si>
  <si>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</si>
  <si>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</si>
  <si>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</si>
  <si>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</si>
  <si>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</si>
  <si>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</si>
  <si>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</si>
  <si>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</si>
  <si>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</si>
  <si>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</si>
  <si>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</si>
  <si>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</si>
  <si>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</si>
  <si>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</si>
  <si>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</si>
  <si>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</si>
  <si>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</si>
  <si>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</si>
  <si>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</si>
  <si>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</si>
  <si>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</si>
  <si>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</si>
  <si>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</si>
  <si>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</si>
  <si>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</si>
  <si>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</si>
  <si>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</si>
  <si>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</si>
  <si>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</si>
  <si>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</si>
  <si>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</si>
  <si>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</si>
  <si>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</si>
  <si>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</si>
  <si>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</si>
  <si>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</si>
  <si>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</si>
  <si>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</si>
  <si>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</si>
  <si>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</si>
  <si>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</si>
  <si>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</si>
  <si>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</si>
  <si>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</si>
  <si>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</si>
  <si>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</si>
  <si>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</si>
  <si>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</si>
  <si>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</si>
  <si>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</si>
  <si>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</si>
  <si>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</si>
  <si>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</si>
  <si>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</si>
  <si>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</si>
  <si>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</si>
  <si>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</si>
  <si>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</si>
  <si>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</si>
  <si>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</si>
  <si>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</si>
  <si>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</si>
  <si>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</si>
  <si>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</si>
  <si>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</si>
  <si>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</si>
  <si>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</si>
  <si>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</si>
  <si>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</si>
  <si>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</si>
  <si>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</si>
  <si>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</si>
  <si>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</si>
  <si>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</si>
  <si>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</si>
  <si>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</si>
  <si>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</si>
  <si>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</si>
  <si>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</si>
  <si>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</si>
  <si>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</si>
  <si>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</si>
  <si>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</si>
  <si>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</si>
  <si>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</si>
  <si>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</si>
  <si>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</si>
  <si>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</si>
  <si>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</si>
  <si>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</si>
  <si>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</si>
  <si>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</si>
  <si>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</si>
  <si>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</si>
  <si>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</si>
  <si>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</si>
  <si>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</si>
  <si>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</si>
  <si>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</si>
  <si>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</si>
  <si>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</si>
  <si>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</si>
  <si>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</si>
  <si>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</si>
  <si>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</si>
  <si>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</si>
  <si>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</si>
  <si>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</si>
  <si>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</si>
  <si>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</si>
  <si>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</si>
  <si>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</si>
  <si>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</si>
  <si>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</si>
  <si>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</si>
  <si>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</si>
  <si>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</si>
  <si>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</si>
  <si>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</si>
  <si>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</si>
  <si>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</si>
  <si>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</si>
  <si>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</si>
  <si>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</si>
  <si>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</si>
  <si>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</si>
  <si>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</si>
  <si>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</si>
  <si>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</si>
  <si>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</si>
  <si>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</si>
  <si>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</si>
  <si>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</si>
  <si>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</si>
  <si>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</si>
  <si>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</si>
  <si>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</si>
  <si>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</si>
  <si>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</si>
  <si>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</si>
  <si>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</si>
  <si>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</si>
  <si>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</si>
  <si>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</si>
  <si>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</si>
  <si>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</si>
  <si>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</si>
  <si>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</si>
  <si>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</si>
  <si>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</si>
  <si>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</si>
  <si>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</si>
  <si>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</si>
  <si>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</si>
  <si>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</si>
  <si>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</si>
  <si>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</si>
  <si>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</si>
  <si>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</si>
  <si>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</si>
  <si>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</si>
  <si>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</si>
  <si>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</si>
  <si>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</si>
  <si>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</si>
  <si>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</si>
  <si>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</si>
  <si>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</si>
  <si>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</si>
  <si>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</si>
  <si>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</si>
  <si>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</si>
  <si>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</si>
  <si>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</si>
  <si>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</si>
  <si>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</si>
  <si>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</si>
  <si>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</si>
  <si>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</si>
  <si>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</si>
  <si>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</si>
  <si>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</si>
  <si>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</si>
  <si>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</si>
  <si>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</si>
  <si>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</si>
  <si>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</si>
  <si>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</si>
  <si>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</si>
  <si>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</si>
  <si>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</si>
  <si>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</si>
  <si>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</si>
  <si>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</si>
  <si>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</si>
  <si>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</si>
  <si>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</si>
  <si>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</si>
  <si>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</si>
  <si>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</si>
  <si>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</si>
  <si>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</si>
  <si>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</si>
  <si>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</si>
  <si>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</si>
  <si>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</si>
  <si>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</si>
  <si>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</si>
  <si>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</si>
  <si>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</si>
  <si>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</si>
  <si>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</si>
  <si>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</si>
  <si>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</si>
  <si>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</si>
  <si>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</si>
  <si>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</si>
  <si>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</si>
  <si>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</si>
  <si>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</si>
  <si>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</si>
  <si>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</si>
  <si>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</si>
  <si>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</si>
  <si>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</si>
  <si>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</si>
  <si>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</si>
  <si>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</si>
  <si>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</si>
  <si>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</si>
  <si>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</si>
  <si>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</si>
  <si>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</si>
  <si>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</si>
  <si>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</si>
  <si>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</si>
  <si>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</si>
  <si>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</si>
  <si>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</si>
  <si>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</si>
  <si>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</si>
  <si>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</si>
  <si>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</si>
  <si>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</si>
  <si>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</si>
  <si>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</si>
  <si>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</si>
  <si>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</si>
  <si>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</si>
  <si>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</si>
  <si>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</si>
  <si>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</si>
  <si>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</si>
  <si>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</si>
  <si>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</si>
  <si>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</si>
  <si>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</si>
  <si>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</si>
  <si>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</si>
  <si>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</si>
  <si>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</si>
  <si>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</si>
  <si>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</si>
  <si>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</si>
  <si>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</si>
  <si>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</si>
  <si>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</si>
  <si>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</si>
  <si>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</si>
  <si>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</si>
  <si>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</si>
  <si>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</si>
  <si>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</si>
  <si>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</si>
  <si>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</si>
  <si>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</si>
  <si>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</si>
  <si>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</si>
  <si>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</si>
  <si>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</si>
  <si>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</si>
  <si>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</si>
  <si>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</si>
  <si>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</si>
  <si>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</si>
  <si>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</si>
  <si>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</si>
  <si>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</si>
  <si>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</si>
  <si>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</si>
  <si>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</si>
  <si>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</si>
  <si>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</si>
  <si>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</si>
  <si>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</si>
  <si>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</si>
  <si>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</si>
  <si>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</si>
  <si>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</si>
  <si>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</si>
  <si>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</si>
  <si>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</si>
  <si>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</si>
  <si>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</si>
  <si>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</si>
  <si>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</si>
  <si>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</si>
  <si>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</si>
  <si>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</si>
  <si>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</si>
  <si>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</si>
  <si>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</si>
  <si>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</si>
  <si>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</si>
  <si>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</si>
  <si>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</si>
  <si>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</si>
  <si>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</si>
  <si>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</si>
  <si>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</si>
  <si>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</si>
  <si>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</si>
  <si>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</si>
  <si>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</si>
  <si>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</si>
  <si>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</si>
  <si>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</si>
  <si>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</si>
  <si>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</si>
  <si>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</si>
  <si>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</si>
  <si>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</si>
  <si>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</si>
  <si>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</si>
  <si>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</si>
  <si>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</si>
  <si>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</si>
  <si>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</si>
  <si>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</si>
  <si>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</si>
  <si>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</si>
  <si>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</si>
  <si>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</si>
  <si>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</si>
  <si>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</si>
  <si>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</si>
  <si>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</si>
  <si>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</si>
  <si>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</si>
  <si>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</si>
  <si>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</si>
  <si>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</si>
  <si>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</si>
  <si>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</si>
  <si>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</si>
  <si>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</si>
  <si>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</si>
  <si>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</si>
  <si>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</si>
  <si>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</si>
  <si>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</si>
  <si>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</si>
  <si>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</si>
  <si>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</si>
  <si>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</si>
  <si>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</si>
  <si>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</si>
  <si>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</si>
  <si>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</si>
  <si>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</si>
  <si>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</si>
  <si>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</si>
  <si>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</si>
  <si>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</si>
  <si>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</si>
  <si>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</si>
  <si>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</si>
  <si>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</si>
  <si>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</si>
  <si>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</si>
  <si>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</si>
  <si>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</si>
  <si>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</si>
  <si>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</si>
  <si>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</si>
  <si>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</si>
  <si>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</si>
  <si>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</si>
  <si>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</si>
  <si>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</si>
  <si>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</si>
  <si>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</si>
  <si>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</si>
  <si>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</si>
  <si>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</si>
  <si>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</si>
  <si>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</si>
  <si>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</si>
  <si>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</si>
  <si>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</si>
  <si>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</si>
  <si>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</si>
  <si>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</si>
  <si>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</si>
  <si>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</si>
  <si>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</si>
  <si>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</si>
  <si>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</si>
  <si>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</si>
  <si>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</si>
  <si>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</si>
  <si>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</si>
  <si>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</si>
  <si>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</si>
  <si>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</si>
  <si>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</si>
  <si>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</si>
  <si>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</si>
  <si>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</si>
  <si>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</si>
  <si>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</si>
  <si>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</si>
  <si>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</si>
  <si>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</si>
  <si>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</si>
  <si>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</si>
  <si>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</si>
  <si>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</si>
  <si>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</si>
  <si>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</si>
  <si>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</si>
  <si>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</si>
  <si>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</si>
  <si>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</si>
  <si>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</si>
  <si>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</si>
  <si>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</si>
  <si>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</si>
  <si>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</si>
  <si>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</si>
  <si>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</si>
  <si>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</si>
  <si>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</si>
  <si>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</si>
  <si>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</si>
  <si>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</si>
  <si>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</si>
  <si>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</si>
  <si>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</si>
  <si>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</si>
  <si>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</si>
  <si>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</si>
  <si>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</si>
  <si>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</si>
  <si>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</si>
  <si>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</si>
  <si>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</si>
  <si>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</si>
  <si>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</si>
  <si>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</si>
  <si>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</si>
  <si>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</si>
  <si>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</si>
  <si>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</si>
  <si>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</si>
  <si>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</si>
  <si>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</si>
  <si>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</si>
  <si>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</si>
  <si>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</si>
  <si>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</si>
  <si>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</si>
  <si>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</si>
  <si>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</si>
  <si>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</si>
  <si>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</si>
  <si>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</si>
  <si>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</si>
  <si>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</si>
  <si>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</si>
  <si>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</si>
  <si>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</si>
  <si>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</si>
  <si>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</si>
  <si>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</si>
  <si>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</si>
  <si>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</si>
  <si>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</si>
  <si>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</si>
  <si>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</si>
  <si>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</si>
  <si>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</si>
  <si>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</si>
  <si>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</si>
  <si>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</si>
  <si>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</si>
  <si>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</si>
  <si>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</si>
  <si>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</si>
  <si>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</si>
  <si>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</si>
  <si>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</si>
  <si>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</si>
  <si>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</si>
  <si>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</si>
  <si>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</si>
  <si>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</si>
  <si>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</si>
  <si>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</si>
  <si>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</si>
  <si>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</si>
  <si>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</si>
  <si>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</si>
  <si>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</si>
  <si>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</si>
  <si>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</si>
  <si>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</si>
  <si>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</si>
  <si>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</si>
  <si>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</si>
  <si>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</si>
  <si>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</si>
  <si>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</si>
  <si>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</si>
  <si>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</si>
  <si>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</si>
  <si>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</si>
  <si>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</si>
  <si>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</si>
  <si>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</si>
  <si>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</si>
  <si>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</si>
  <si>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</si>
  <si>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</si>
  <si>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</si>
  <si>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</si>
  <si>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</si>
  <si>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</si>
  <si>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</si>
  <si>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</si>
  <si>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</si>
  <si>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</si>
  <si>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</si>
  <si>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</si>
  <si>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</si>
  <si>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</si>
  <si>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</si>
  <si>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</si>
  <si>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</si>
  <si>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</si>
  <si>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</si>
  <si>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</si>
  <si>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</si>
  <si>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</si>
  <si>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</si>
  <si>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</si>
  <si>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</si>
  <si>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</si>
  <si>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</si>
  <si>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</si>
  <si>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</si>
  <si>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</si>
  <si>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</si>
  <si>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</si>
  <si>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</si>
  <si>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</si>
  <si>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</si>
  <si>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</si>
  <si>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</si>
  <si>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</si>
  <si>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</si>
  <si>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</si>
  <si>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</si>
  <si>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</si>
  <si>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</si>
  <si>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</si>
  <si>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</si>
  <si>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</si>
  <si>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</si>
  <si>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</si>
  <si>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</si>
  <si>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</si>
  <si>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</si>
  <si>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</si>
  <si>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</si>
  <si>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</si>
  <si>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</si>
  <si>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</si>
  <si>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</si>
  <si>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</si>
  <si>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</si>
  <si>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</si>
  <si>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</si>
  <si>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</si>
  <si>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</si>
  <si>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</si>
  <si>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</si>
  <si>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</si>
  <si>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</si>
  <si>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</si>
  <si>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</si>
  <si>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</si>
  <si>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</si>
  <si>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</si>
  <si>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</si>
  <si>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</si>
  <si>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</si>
  <si>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</si>
  <si>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</si>
  <si>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</si>
  <si>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</si>
  <si>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</si>
  <si>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</si>
  <si>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</si>
  <si>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</si>
  <si>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</si>
  <si>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</si>
  <si>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</si>
  <si>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</si>
  <si>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</si>
  <si>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</si>
  <si>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</si>
  <si>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</si>
  <si>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</si>
  <si>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</si>
  <si>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</si>
  <si>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</si>
  <si>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</si>
  <si>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</si>
  <si>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</si>
  <si>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</si>
  <si>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</si>
  <si>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</si>
  <si>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</si>
  <si>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</si>
  <si>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</si>
  <si>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</si>
  <si>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</si>
  <si>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</si>
  <si>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</si>
  <si>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</si>
  <si>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</si>
  <si>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</si>
  <si>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</si>
  <si>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</si>
  <si>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</si>
  <si>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</si>
  <si>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</si>
  <si>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</si>
  <si>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</si>
  <si>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</si>
  <si>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</si>
  <si>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</si>
  <si>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</si>
  <si>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</si>
  <si>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</si>
  <si>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</si>
  <si>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</si>
  <si>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</si>
  <si>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</si>
  <si>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</si>
  <si>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</si>
  <si>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</si>
  <si>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</si>
  <si>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</si>
  <si>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</si>
  <si>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</si>
  <si>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</si>
  <si>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</si>
  <si>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</si>
  <si>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</si>
  <si>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</si>
  <si>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</si>
  <si>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</si>
  <si>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</si>
  <si>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</si>
  <si>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</si>
  <si>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</si>
  <si>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</si>
  <si>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</si>
  <si>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</si>
  <si>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</si>
  <si>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</si>
  <si>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</si>
  <si>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</si>
  <si>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</si>
  <si>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</si>
  <si>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</si>
  <si>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</si>
  <si>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</si>
  <si>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</si>
  <si>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</si>
  <si>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</si>
  <si>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</si>
  <si>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</si>
  <si>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</si>
  <si>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</si>
  <si>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</si>
  <si>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</si>
  <si>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</si>
  <si>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</si>
  <si>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</si>
  <si>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</si>
  <si>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</si>
  <si>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</si>
  <si>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</si>
  <si>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</si>
  <si>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</si>
  <si>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</si>
  <si>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</si>
  <si>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</si>
  <si>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</si>
  <si>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</si>
  <si>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</si>
  <si>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</si>
  <si>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</si>
  <si>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</si>
  <si>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</si>
  <si>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</si>
  <si>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</si>
  <si>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</si>
  <si>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</si>
  <si>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</si>
  <si>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</si>
  <si>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</si>
  <si>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</si>
  <si>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</si>
  <si>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</si>
  <si>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</si>
  <si>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</si>
  <si>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</si>
  <si>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</si>
  <si>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</si>
  <si>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</si>
  <si>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</si>
  <si>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</si>
  <si>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</si>
  <si>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</si>
  <si>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</si>
  <si>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</si>
  <si>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</si>
  <si>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</si>
  <si>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</si>
  <si>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</si>
  <si>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</si>
  <si>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</si>
  <si>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</si>
  <si>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</si>
  <si>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</si>
  <si>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</si>
  <si>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</si>
  <si>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</si>
  <si>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</si>
  <si>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</si>
  <si>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</si>
  <si>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</si>
  <si>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</si>
  <si>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</si>
  <si>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</si>
  <si>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</si>
  <si>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</si>
  <si>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</si>
  <si>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</si>
  <si>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</si>
  <si>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</si>
  <si>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</si>
  <si>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</si>
  <si>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</si>
  <si>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</si>
  <si>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</si>
  <si>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</si>
  <si>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</si>
  <si>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</si>
  <si>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</si>
  <si>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</si>
  <si>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</si>
  <si>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</si>
  <si>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</si>
  <si>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</si>
  <si>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</si>
  <si>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</si>
  <si>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</si>
  <si>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</si>
  <si>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</si>
  <si>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</si>
  <si>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</si>
  <si>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</si>
  <si>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</si>
  <si>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</si>
  <si>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</si>
  <si>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</si>
  <si>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</si>
  <si>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</si>
  <si>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</si>
  <si>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</si>
  <si>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</si>
  <si>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</si>
  <si>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</si>
  <si>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</si>
  <si>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</si>
  <si>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</si>
  <si>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</si>
  <si>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</si>
  <si>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</si>
  <si>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</si>
  <si>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</si>
  <si>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</si>
  <si>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</si>
  <si>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</si>
  <si>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</si>
  <si>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</si>
  <si>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</si>
  <si>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</si>
  <si>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</si>
  <si>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</si>
  <si>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</si>
  <si>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</si>
  <si>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</si>
  <si>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</si>
  <si>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</si>
  <si>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</si>
  <si>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</si>
  <si>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</si>
  <si>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</si>
  <si>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</si>
  <si>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</si>
  <si>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</si>
  <si>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</si>
  <si>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</si>
  <si>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</si>
  <si>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</si>
  <si>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</si>
  <si>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</si>
  <si>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</si>
  <si>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</si>
  <si>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</si>
  <si>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</si>
  <si>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</si>
  <si>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</si>
  <si>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</si>
  <si>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</si>
  <si>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</si>
  <si>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</si>
  <si>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</si>
  <si>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</si>
  <si>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</si>
  <si>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</si>
  <si>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</si>
  <si>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</si>
  <si>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</si>
  <si>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</si>
  <si>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</si>
  <si>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</si>
  <si>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</si>
  <si>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</si>
  <si>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</si>
  <si>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</si>
  <si>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</si>
  <si>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</si>
  <si>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</si>
  <si>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</si>
  <si>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</si>
  <si>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</si>
  <si>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</si>
  <si>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</si>
  <si>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</si>
  <si>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</si>
  <si>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</si>
  <si>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</si>
  <si>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</si>
  <si>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</si>
  <si>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</si>
  <si>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</si>
  <si>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</si>
  <si>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</si>
  <si>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</si>
  <si>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</si>
  <si>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</si>
  <si>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</si>
  <si>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</si>
  <si>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</si>
  <si>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</si>
  <si>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</si>
  <si>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</si>
  <si>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</si>
  <si>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</si>
  <si>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</si>
  <si>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</si>
  <si>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</si>
  <si>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</si>
  <si>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</si>
  <si>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</si>
  <si>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</si>
  <si>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</si>
  <si>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</si>
  <si>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</si>
  <si>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</si>
  <si>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</si>
  <si>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</si>
  <si>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</si>
  <si>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</si>
  <si>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</si>
  <si>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</si>
  <si>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</si>
  <si>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</si>
  <si>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</si>
  <si>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</si>
  <si>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</si>
  <si>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</si>
  <si>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</si>
  <si>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</si>
  <si>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</si>
  <si>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</si>
  <si>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</si>
  <si>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</si>
  <si>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</si>
  <si>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</si>
  <si>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</si>
  <si>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</si>
  <si>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</si>
  <si>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</si>
  <si>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</si>
  <si>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</si>
  <si>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</si>
  <si>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</si>
  <si>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</si>
  <si>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</si>
  <si>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</si>
  <si>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</si>
  <si>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</si>
  <si>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</si>
  <si>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</si>
  <si>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</si>
  <si>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</si>
  <si>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</si>
  <si>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</si>
  <si>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</si>
  <si>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</si>
  <si>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</si>
  <si>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</si>
  <si>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</si>
  <si>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</si>
  <si>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</si>
  <si>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</si>
  <si>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</si>
  <si>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</si>
  <si>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</si>
  <si>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</si>
  <si>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</si>
  <si>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</si>
  <si>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</si>
  <si>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</si>
  <si>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</si>
  <si>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</si>
  <si>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</si>
  <si>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</si>
  <si>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</si>
  <si>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</si>
  <si>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</si>
  <si>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</si>
  <si>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</si>
  <si>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</si>
  <si>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</si>
  <si>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</si>
  <si>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</si>
  <si>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</si>
  <si>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</si>
  <si>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</si>
  <si>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</si>
  <si>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</si>
  <si>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</si>
  <si>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</si>
  <si>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</si>
  <si>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</si>
  <si>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</si>
  <si>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</si>
  <si>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</si>
  <si>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</si>
  <si>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</si>
  <si>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</si>
  <si>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</si>
  <si>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</si>
  <si>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</si>
  <si>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</si>
  <si>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</si>
  <si>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</si>
  <si>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</si>
  <si>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</si>
  <si>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</si>
  <si>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</si>
  <si>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</si>
  <si>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</si>
  <si>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</si>
  <si>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</si>
  <si>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</si>
  <si>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</si>
  <si>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</si>
  <si>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</si>
  <si>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</si>
  <si>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</si>
  <si>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</si>
  <si>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</si>
  <si>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</si>
  <si>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</si>
  <si>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</si>
  <si>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</si>
  <si>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</si>
  <si>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</si>
  <si>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</si>
  <si>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</si>
  <si>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</si>
  <si>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</si>
  <si>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</si>
  <si>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</si>
  <si>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</si>
  <si>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</si>
  <si>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</si>
  <si>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</si>
  <si>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</si>
  <si>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</si>
  <si>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</si>
  <si>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</si>
  <si>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</si>
  <si>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</si>
  <si>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</si>
  <si>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</si>
  <si>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</si>
  <si>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</si>
  <si>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</si>
  <si>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</si>
  <si>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</si>
  <si>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</si>
  <si>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</si>
  <si>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</si>
  <si>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</si>
  <si>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</si>
  <si>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</si>
  <si>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</si>
  <si>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</si>
  <si>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</si>
  <si>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</si>
  <si>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</si>
  <si>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</si>
  <si>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</si>
  <si>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</si>
  <si>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</si>
  <si>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</si>
  <si>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</si>
  <si>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</si>
  <si>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</si>
  <si>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</si>
  <si>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</si>
  <si>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</si>
  <si>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</si>
  <si>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</si>
  <si>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</si>
  <si>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</si>
  <si>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</si>
  <si>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</si>
  <si>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</si>
  <si>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</si>
  <si>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</si>
  <si>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</si>
  <si>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</si>
  <si>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</si>
  <si>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</si>
  <si>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</si>
  <si>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</si>
  <si>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</si>
  <si>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</si>
  <si>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</si>
  <si>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</si>
  <si>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</si>
  <si>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</si>
  <si>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</si>
  <si>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</si>
  <si>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</si>
  <si>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</si>
  <si>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</si>
  <si>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</si>
  <si>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</si>
  <si>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</si>
  <si>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</si>
  <si>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</si>
  <si>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</si>
  <si>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</si>
  <si>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</si>
  <si>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</si>
  <si>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</si>
  <si>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</si>
  <si>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</si>
  <si>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</si>
  <si>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</si>
  <si>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</si>
  <si>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</si>
  <si>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</si>
  <si>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</si>
  <si>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</si>
  <si>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</si>
  <si>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</si>
  <si>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</si>
  <si>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</si>
  <si>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</si>
  <si>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</si>
  <si>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</si>
  <si>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</si>
  <si>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</si>
  <si>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</si>
  <si>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</si>
  <si>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</si>
  <si>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</si>
  <si>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</si>
  <si>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</si>
  <si>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</si>
  <si>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</si>
  <si>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</si>
  <si>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</si>
  <si>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</si>
  <si>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</si>
  <si>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</si>
  <si>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</si>
  <si>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</si>
  <si>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</si>
  <si>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</si>
  <si>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</si>
  <si>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</si>
  <si>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</si>
  <si>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</si>
  <si>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</si>
  <si>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</si>
  <si>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</si>
  <si>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</si>
  <si>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</si>
  <si>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</si>
  <si>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</si>
  <si>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</si>
  <si>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</si>
  <si>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</si>
  <si>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</si>
  <si>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</si>
  <si>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</si>
  <si>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</si>
  <si>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</si>
  <si>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</si>
  <si>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</si>
  <si>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</si>
  <si>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</si>
  <si>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</si>
  <si>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</si>
  <si>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</si>
  <si>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</si>
  <si>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</si>
  <si>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</si>
  <si>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</si>
  <si>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</si>
  <si>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</si>
  <si>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</si>
  <si>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</si>
  <si>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</si>
  <si>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</si>
  <si>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</si>
  <si>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</si>
  <si>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</si>
  <si>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</si>
  <si>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</si>
  <si>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</si>
  <si>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</si>
  <si>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</si>
  <si>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</si>
  <si>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</si>
  <si>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</si>
  <si>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</si>
  <si>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</si>
  <si>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</si>
  <si>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</si>
  <si>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</si>
  <si>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</si>
  <si>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</si>
  <si>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</si>
  <si>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</si>
  <si>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</si>
  <si>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</si>
  <si>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</si>
  <si>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</si>
  <si>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</si>
  <si>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</si>
  <si>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</si>
  <si>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</si>
  <si>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</si>
  <si>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</si>
  <si>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</si>
  <si>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</si>
  <si>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</si>
  <si>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</si>
  <si>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</si>
  <si>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</si>
  <si>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</si>
  <si>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</si>
  <si>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</si>
  <si>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</si>
  <si>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</si>
  <si>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</si>
  <si>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</si>
  <si>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</si>
  <si>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</si>
  <si>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</si>
  <si>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</si>
  <si>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</si>
  <si>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</si>
  <si>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</si>
  <si>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</si>
  <si>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</si>
  <si>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</si>
  <si>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</si>
  <si>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</si>
  <si>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</si>
  <si>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</si>
  <si>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</si>
  <si>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</si>
  <si>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</si>
  <si>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</si>
  <si>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</si>
  <si>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</si>
  <si>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</si>
  <si>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</si>
  <si>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</si>
  <si>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</si>
  <si>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</si>
  <si>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</si>
  <si>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</si>
  <si>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</si>
  <si>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</si>
  <si>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</si>
  <si>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</si>
  <si>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</si>
  <si>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</si>
  <si>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</si>
  <si>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</si>
  <si>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</si>
  <si>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</si>
  <si>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</si>
  <si>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</si>
  <si>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</si>
  <si>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</si>
  <si>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</si>
  <si>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</si>
  <si>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</si>
  <si>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</si>
  <si>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</si>
  <si>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</si>
  <si>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</si>
  <si>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</si>
  <si>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</si>
  <si>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</si>
  <si>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</si>
  <si>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</si>
  <si>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</si>
  <si>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</si>
  <si>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</si>
  <si>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</si>
  <si>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</si>
  <si>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</si>
  <si>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</si>
  <si>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</si>
  <si>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</si>
  <si>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</si>
  <si>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</si>
  <si>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</si>
  <si>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</si>
  <si>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</si>
  <si>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</si>
  <si>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</si>
  <si>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</si>
  <si>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</si>
  <si>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</si>
  <si>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</si>
  <si>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</si>
  <si>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</si>
  <si>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</si>
  <si>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</si>
  <si>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</si>
  <si>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</si>
  <si>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</si>
  <si>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</si>
  <si>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</si>
  <si>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</si>
  <si>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</si>
  <si>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</si>
  <si>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</si>
  <si>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</si>
  <si>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</si>
  <si>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</si>
  <si>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</si>
  <si>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</si>
  <si>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</si>
  <si>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</si>
  <si>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</si>
  <si>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</si>
  <si>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</si>
  <si>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</si>
  <si>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</si>
  <si>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</si>
  <si>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</si>
  <si>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</si>
  <si>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</si>
  <si>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</si>
  <si>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</si>
  <si>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</si>
  <si>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</si>
  <si>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</si>
  <si>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</si>
  <si>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</si>
  <si>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</si>
  <si>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</si>
  <si>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</si>
  <si>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</si>
  <si>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</si>
  <si>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</si>
  <si>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</si>
  <si>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</si>
  <si>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</si>
  <si>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</si>
  <si>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</si>
  <si>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</si>
  <si>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</si>
  <si>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</si>
  <si>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</si>
  <si>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</si>
  <si>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</si>
  <si>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</si>
  <si>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</si>
  <si>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</si>
  <si>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</si>
  <si>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</si>
  <si>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</si>
  <si>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</si>
  <si>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</si>
  <si>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</si>
  <si>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</si>
  <si>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</si>
  <si>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</si>
  <si>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</si>
  <si>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</si>
  <si>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</si>
  <si>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</si>
  <si>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</si>
  <si>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</si>
  <si>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</si>
  <si>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</si>
  <si>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</si>
  <si>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</si>
  <si>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</si>
  <si>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</si>
  <si>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</si>
  <si>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</si>
  <si>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</si>
  <si>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</si>
  <si>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</si>
  <si>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</si>
  <si>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</si>
  <si>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</si>
  <si>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</si>
  <si>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</si>
  <si>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</si>
  <si>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</si>
  <si>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</si>
  <si>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</si>
  <si>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</si>
  <si>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</si>
  <si>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</si>
  <si>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</si>
  <si>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</si>
  <si>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</si>
  <si>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</si>
  <si>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</si>
  <si>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</si>
  <si>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</si>
  <si>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</si>
  <si>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</si>
  <si>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</si>
  <si>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</si>
  <si>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</si>
  <si>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</si>
  <si>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</si>
  <si>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</si>
  <si>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</si>
  <si>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</si>
  <si>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</si>
  <si>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</si>
  <si>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</si>
  <si>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</si>
  <si>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</si>
  <si>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</si>
  <si>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</si>
  <si>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</si>
  <si>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</si>
  <si>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</si>
  <si>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</si>
  <si>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</si>
  <si>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</si>
  <si>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</si>
  <si>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</si>
  <si>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</si>
  <si>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</si>
  <si>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</si>
  <si>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</si>
  <si>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</si>
  <si>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</si>
  <si>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</si>
  <si>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</si>
  <si>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</si>
  <si>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</si>
  <si>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</si>
  <si>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</si>
  <si>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</si>
  <si>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</si>
  <si>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</si>
  <si>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</si>
  <si>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</si>
  <si>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</si>
  <si>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</si>
  <si>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</si>
  <si>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</si>
  <si>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</si>
  <si>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</si>
  <si>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</si>
  <si>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</si>
  <si>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</si>
  <si>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</si>
  <si>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</si>
  <si>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</si>
  <si>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</si>
  <si>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</si>
  <si>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</si>
  <si>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</si>
  <si>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</si>
  <si>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</si>
  <si>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</si>
  <si>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</si>
  <si>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</si>
  <si>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</si>
  <si>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</si>
  <si>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</si>
  <si>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</si>
  <si>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</si>
  <si>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</si>
  <si>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</si>
  <si>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</si>
  <si>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</si>
  <si>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</si>
  <si>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</si>
  <si>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</si>
  <si>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</si>
  <si>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</si>
  <si>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</si>
  <si>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</si>
  <si>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</si>
  <si>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</si>
  <si>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</si>
  <si>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</si>
  <si>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</si>
  <si>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</si>
  <si>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</si>
  <si>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</si>
  <si>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</si>
  <si>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</si>
  <si>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</si>
  <si>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</si>
  <si>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</si>
  <si>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</si>
  <si>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</si>
  <si>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</si>
  <si>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</si>
  <si>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</si>
  <si>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</si>
  <si>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</si>
  <si>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</si>
  <si>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</si>
  <si>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</si>
  <si>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</si>
  <si>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</si>
  <si>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</si>
  <si>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</si>
  <si>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</si>
  <si>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</si>
  <si>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</si>
  <si>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</si>
  <si>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</si>
  <si>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</si>
  <si>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</si>
  <si>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</si>
  <si>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</si>
  <si>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</si>
  <si>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</si>
  <si>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</si>
  <si>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</si>
  <si>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</si>
  <si>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</si>
  <si>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</si>
  <si>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</si>
  <si>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</si>
  <si>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</si>
  <si>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</si>
  <si>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</si>
  <si>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</si>
  <si>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</si>
  <si>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</si>
  <si>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</si>
  <si>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</si>
  <si>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</si>
  <si>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</si>
  <si>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</si>
  <si>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</si>
  <si>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</si>
  <si>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</si>
  <si>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</si>
  <si>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</si>
  <si>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</si>
  <si>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</si>
  <si>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</si>
  <si>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</si>
  <si>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</si>
  <si>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</si>
  <si>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</si>
  <si>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</si>
  <si>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</si>
  <si>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</si>
  <si>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</si>
  <si>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</si>
  <si>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</si>
  <si>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</si>
  <si>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</si>
  <si>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</si>
  <si>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</si>
  <si>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</si>
  <si>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</si>
  <si>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</si>
  <si>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</si>
  <si>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</si>
  <si>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</si>
  <si>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</si>
  <si>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</si>
  <si>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</si>
  <si>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</si>
  <si>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</si>
  <si>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</si>
  <si>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</si>
  <si>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</si>
  <si>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</si>
  <si>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</si>
  <si>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</si>
  <si>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</si>
  <si>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</si>
  <si>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</si>
  <si>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</si>
  <si>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</si>
  <si>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</si>
  <si>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</si>
  <si>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</si>
  <si>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</si>
  <si>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</si>
  <si>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</si>
  <si>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</si>
  <si>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</si>
  <si>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</si>
  <si>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</si>
  <si>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</si>
  <si>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</si>
  <si>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</si>
  <si>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</si>
  <si>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</si>
  <si>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</si>
  <si>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</si>
  <si>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</si>
  <si>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</si>
  <si>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</si>
  <si>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</si>
  <si>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</si>
  <si>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</si>
  <si>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</si>
  <si>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</si>
  <si>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</si>
  <si>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</si>
  <si>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</si>
  <si>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</si>
  <si>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</si>
  <si>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</si>
  <si>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</si>
  <si>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</si>
  <si>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</si>
  <si>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</si>
  <si>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</si>
  <si>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</si>
  <si>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</si>
  <si>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</si>
  <si>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</si>
  <si>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</si>
  <si>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</si>
  <si>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</si>
  <si>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</si>
  <si>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</si>
  <si>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</si>
  <si>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</si>
  <si>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</si>
  <si>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</si>
  <si>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</si>
  <si>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</si>
  <si>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</si>
  <si>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</si>
  <si>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</si>
  <si>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</si>
  <si>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</si>
  <si>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</si>
  <si>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</si>
  <si>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</si>
  <si>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</si>
  <si>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</si>
  <si>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</si>
  <si>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</si>
  <si>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</si>
  <si>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</si>
  <si>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</si>
  <si>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</si>
  <si>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</si>
  <si>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</si>
  <si>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</si>
  <si>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</si>
  <si>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</si>
  <si>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</si>
  <si>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</si>
  <si>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</si>
  <si>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</si>
  <si>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</si>
  <si>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</si>
  <si>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</si>
  <si>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</si>
  <si>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</si>
  <si>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</si>
  <si>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</si>
  <si>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</si>
  <si>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</si>
  <si>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</si>
  <si>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</si>
  <si>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</si>
  <si>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</si>
  <si>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</si>
  <si>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</si>
  <si>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</si>
  <si>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</si>
  <si>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</si>
  <si>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</si>
  <si>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</si>
  <si>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</si>
  <si>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</si>
  <si>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</si>
  <si>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</si>
  <si>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</si>
  <si>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</si>
  <si>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</si>
  <si>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</si>
  <si>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</si>
  <si>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</si>
  <si>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</si>
  <si>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</si>
  <si>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</si>
  <si>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</si>
  <si>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</si>
  <si>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</si>
  <si>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</si>
  <si>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</si>
  <si>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</si>
  <si>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</si>
  <si>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</si>
  <si>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</si>
  <si>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</si>
  <si>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</si>
  <si>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</si>
  <si>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</si>
  <si>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</si>
  <si>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</si>
  <si>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</si>
  <si>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</si>
  <si>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</si>
  <si>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</si>
  <si>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</si>
  <si>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</si>
  <si>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</si>
  <si>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</si>
  <si>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</si>
  <si>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</si>
  <si>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</si>
  <si>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</si>
  <si>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</si>
  <si>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</si>
  <si>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</si>
  <si>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</si>
  <si>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</si>
  <si>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</si>
  <si>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</si>
  <si>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</si>
  <si>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</si>
  <si>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</si>
  <si>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</si>
  <si>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</si>
  <si>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</si>
  <si>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</si>
  <si>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</si>
  <si>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</si>
  <si>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</si>
  <si>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</si>
  <si>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</si>
  <si>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</si>
  <si>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</si>
  <si>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</si>
  <si>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</si>
  <si>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</si>
  <si>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</si>
  <si>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</si>
  <si>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</si>
  <si>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</si>
  <si>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</si>
  <si>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</si>
  <si>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</si>
  <si>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</si>
  <si>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</si>
  <si>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</si>
  <si>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</si>
  <si>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</si>
  <si>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</si>
  <si>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</si>
  <si>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</si>
  <si>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</si>
  <si>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</si>
  <si>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</si>
  <si>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</si>
  <si>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</si>
  <si>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</si>
  <si>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</si>
  <si>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</si>
  <si>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</si>
  <si>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</si>
  <si>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</si>
  <si>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</si>
  <si>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</si>
  <si>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</si>
  <si>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</si>
  <si>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</si>
  <si>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</si>
  <si>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</si>
  <si>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</si>
  <si>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</si>
  <si>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</si>
  <si>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</si>
  <si>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</si>
  <si>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</si>
  <si>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</si>
  <si>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</si>
  <si>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</si>
  <si>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</si>
  <si>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</si>
  <si>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</si>
  <si>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</si>
  <si>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</si>
  <si>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</si>
  <si>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</si>
  <si>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</si>
  <si>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</si>
  <si>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</si>
  <si>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</si>
  <si>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</si>
  <si>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</si>
  <si>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</si>
  <si>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</si>
  <si>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</si>
  <si>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</si>
  <si>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</si>
  <si>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</si>
  <si>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</si>
  <si>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</si>
  <si>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</si>
  <si>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</si>
  <si>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</si>
  <si>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</si>
  <si>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</si>
  <si>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</si>
  <si>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</si>
  <si>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</si>
  <si>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</si>
  <si>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</si>
  <si>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</si>
  <si>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</si>
  <si>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</si>
  <si>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</si>
  <si>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</si>
  <si>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</si>
  <si>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</si>
  <si>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</si>
  <si>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</si>
  <si>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</si>
  <si>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</si>
  <si>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</si>
  <si>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</si>
  <si>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</si>
  <si>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</si>
  <si>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</si>
  <si>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</si>
  <si>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</si>
  <si>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</si>
  <si>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</si>
  <si>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</si>
  <si>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</si>
  <si>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</si>
  <si>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</si>
  <si>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</si>
  <si>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</si>
  <si>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</si>
  <si>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</si>
  <si>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</si>
  <si>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</si>
  <si>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</si>
  <si>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</si>
  <si>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</si>
  <si>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</si>
  <si>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</si>
  <si>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</si>
  <si>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</si>
  <si>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</si>
  <si>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</si>
  <si>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</si>
  <si>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</si>
  <si>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</si>
  <si>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</si>
  <si>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</si>
  <si>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</si>
  <si>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</si>
  <si>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</si>
  <si>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</si>
  <si>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</si>
  <si>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</si>
  <si>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</si>
  <si>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</si>
  <si>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</si>
  <si>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</si>
  <si>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</si>
  <si>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</si>
  <si>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</si>
  <si>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</si>
  <si>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</si>
  <si>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</si>
  <si>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</si>
  <si>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</si>
  <si>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</si>
  <si>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</si>
  <si>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</si>
  <si>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</si>
  <si>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</si>
  <si>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</si>
  <si>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</si>
  <si>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</si>
  <si>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</si>
  <si>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</si>
  <si>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</si>
  <si>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</si>
  <si>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</si>
  <si>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</si>
  <si>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</si>
  <si>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</si>
  <si>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</si>
  <si>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</si>
  <si>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</si>
  <si>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</si>
  <si>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</si>
  <si>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</si>
  <si>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</si>
  <si>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</si>
  <si>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</si>
  <si>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</si>
  <si>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</si>
  <si>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</si>
  <si>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</si>
  <si>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</si>
  <si>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</si>
  <si>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</si>
  <si>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</si>
  <si>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</si>
  <si>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</si>
  <si>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</si>
  <si>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</si>
  <si>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</si>
  <si>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</si>
  <si>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</si>
  <si>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</si>
  <si>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</si>
  <si>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</si>
  <si>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</si>
  <si>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</si>
  <si>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</si>
  <si>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</si>
  <si>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</si>
  <si>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</si>
  <si>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</si>
  <si>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</si>
  <si>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</si>
  <si>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</si>
  <si>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</si>
  <si>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</si>
  <si>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</si>
  <si>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</si>
  <si>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</si>
  <si>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</si>
  <si>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</si>
  <si>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</si>
  <si>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</si>
  <si>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</si>
  <si>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</si>
  <si>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</si>
  <si>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</si>
  <si>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</si>
  <si>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</si>
  <si>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</si>
  <si>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</si>
  <si>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</si>
  <si>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</si>
  <si>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</si>
  <si>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</si>
  <si>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</si>
  <si>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</si>
  <si>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</si>
  <si>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</si>
  <si>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</si>
  <si>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</si>
  <si>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</si>
  <si>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</si>
  <si>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</si>
  <si>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</si>
  <si>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</si>
  <si>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</si>
  <si>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</si>
  <si>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</si>
  <si>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</si>
  <si>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</si>
  <si>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</si>
  <si>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</si>
  <si>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</si>
  <si>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</si>
  <si>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</si>
  <si>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</si>
  <si>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</si>
  <si>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</si>
  <si>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</si>
  <si>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</si>
  <si>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</si>
  <si>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</si>
  <si>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</si>
  <si>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</si>
  <si>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</si>
  <si>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</si>
  <si>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</si>
  <si>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</si>
  <si>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</si>
  <si>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</si>
  <si>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</si>
  <si>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</si>
  <si>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</si>
  <si>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</si>
  <si>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</si>
  <si>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</si>
  <si>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</si>
  <si>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</si>
  <si>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</si>
  <si>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</si>
  <si>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</si>
  <si>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</si>
  <si>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</si>
  <si>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</si>
  <si>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</si>
  <si>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</si>
  <si>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</si>
  <si>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</si>
  <si>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</si>
  <si>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</si>
  <si>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</si>
  <si>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</si>
  <si>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</si>
  <si>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</si>
  <si>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</si>
  <si>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</si>
  <si>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</si>
  <si>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</si>
  <si>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</si>
  <si>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</si>
  <si>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</si>
  <si>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</si>
  <si>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</si>
  <si>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</si>
  <si>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</si>
  <si>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</si>
  <si>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</si>
  <si>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</si>
  <si>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</si>
  <si>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</si>
  <si>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</si>
  <si>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</si>
  <si>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</si>
  <si>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</si>
  <si>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</si>
  <si>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</si>
  <si>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</si>
  <si>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</si>
  <si>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</si>
  <si>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</si>
  <si>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</si>
  <si>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</si>
  <si>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</si>
  <si>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</si>
  <si>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</si>
  <si>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</si>
  <si>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</si>
  <si>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</si>
  <si>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</si>
  <si>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</si>
  <si>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</si>
  <si>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</si>
  <si>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</si>
  <si>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</si>
  <si>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</si>
  <si>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</si>
  <si>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</si>
  <si>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</si>
  <si>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</si>
  <si>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</si>
  <si>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</si>
  <si>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</si>
  <si>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</si>
  <si>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</si>
  <si>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</si>
  <si>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</si>
  <si>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</si>
  <si>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</si>
  <si>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</si>
  <si>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</si>
  <si>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</si>
  <si>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</si>
  <si>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</si>
  <si>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</si>
  <si>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</si>
  <si>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</si>
  <si>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</si>
  <si>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</si>
  <si>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</si>
  <si>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</si>
  <si>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</si>
  <si>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</si>
  <si>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</si>
  <si>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</si>
  <si>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</si>
  <si>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</si>
  <si>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</si>
  <si>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</si>
  <si>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</si>
  <si>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</si>
  <si>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</si>
  <si>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</si>
  <si>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</si>
  <si>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</si>
  <si>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</si>
  <si>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</si>
  <si>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</si>
  <si>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</si>
  <si>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</si>
  <si>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</si>
  <si>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</si>
  <si>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</si>
  <si>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</si>
  <si>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</si>
  <si>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</si>
  <si>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</si>
  <si>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</si>
  <si>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</si>
  <si>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</si>
  <si>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</si>
  <si>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</si>
  <si>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</si>
  <si>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</si>
  <si>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</si>
  <si>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</si>
  <si>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</si>
  <si>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</si>
  <si>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</si>
  <si>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</si>
  <si>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</si>
  <si>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</si>
  <si>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</si>
  <si>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</si>
  <si>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</si>
  <si>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</si>
  <si>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</si>
  <si>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</si>
  <si>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</si>
  <si>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</si>
  <si>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</si>
  <si>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</si>
  <si>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</si>
  <si>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</si>
  <si>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</si>
  <si>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</si>
  <si>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</si>
  <si>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</si>
  <si>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</si>
  <si>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</si>
  <si>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</si>
  <si>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</si>
  <si>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</si>
  <si>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</si>
  <si>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</si>
  <si>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</si>
  <si>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</si>
  <si>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</si>
  <si>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</si>
  <si>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</si>
  <si>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</si>
  <si>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</si>
  <si>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</si>
  <si>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</si>
  <si>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</si>
  <si>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</si>
  <si>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</si>
  <si>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</si>
  <si>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</si>
  <si>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</si>
  <si>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</si>
  <si>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</si>
  <si>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</si>
  <si>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</si>
  <si>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</si>
  <si>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</si>
  <si>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</si>
  <si>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</si>
  <si>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</si>
  <si>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</si>
  <si>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</si>
  <si>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</si>
  <si>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</si>
  <si>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</si>
  <si>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</si>
  <si>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</si>
  <si>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</si>
  <si>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</si>
  <si>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</si>
  <si>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</si>
  <si>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</si>
  <si>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</si>
  <si>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</si>
  <si>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</si>
  <si>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</si>
  <si>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</si>
  <si>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</si>
  <si>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</si>
  <si>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</si>
  <si>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</si>
  <si>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</si>
  <si>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</si>
  <si>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</si>
  <si>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</si>
  <si>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</si>
  <si>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</si>
  <si>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</si>
  <si>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</si>
  <si>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</si>
  <si>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</si>
  <si>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</si>
  <si>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</si>
  <si>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</si>
  <si>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</si>
  <si>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</si>
  <si>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</si>
  <si>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</si>
  <si>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</si>
  <si>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</si>
  <si>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</si>
  <si>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</si>
  <si>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</si>
  <si>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</si>
  <si>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</si>
  <si>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</si>
  <si>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</si>
  <si>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</si>
  <si>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</si>
  <si>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</si>
  <si>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</si>
  <si>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</si>
  <si>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</si>
  <si>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</si>
  <si>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</si>
  <si>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</si>
  <si>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</si>
  <si>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</si>
  <si>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</si>
  <si>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</si>
  <si>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</si>
  <si>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</si>
  <si>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</si>
  <si>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</si>
  <si>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</si>
  <si>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</si>
  <si>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</si>
  <si>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</si>
  <si>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</si>
  <si>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</si>
  <si>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</si>
  <si>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</si>
  <si>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</si>
  <si>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</si>
  <si>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</si>
  <si>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</si>
  <si>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</si>
  <si>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</si>
  <si>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</si>
  <si>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</si>
  <si>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</si>
  <si>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</si>
  <si>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</si>
  <si>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</si>
  <si>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</si>
  <si>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</si>
  <si>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</si>
  <si>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</si>
  <si>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</si>
  <si>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</si>
  <si>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</si>
  <si>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</si>
  <si>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</si>
  <si>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</si>
  <si>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</si>
  <si>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</si>
  <si>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</si>
  <si>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</si>
  <si>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</si>
  <si>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</si>
  <si>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</si>
  <si>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</si>
  <si>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</si>
  <si>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</si>
  <si>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</si>
  <si>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</si>
  <si>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</si>
  <si>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</si>
  <si>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</si>
  <si>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</si>
  <si>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</si>
  <si>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</si>
  <si>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</si>
  <si>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</si>
  <si>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</si>
  <si>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</si>
  <si>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</si>
  <si>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</si>
  <si>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</si>
  <si>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</si>
  <si>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</si>
  <si>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</si>
  <si>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</si>
  <si>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</si>
  <si>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</si>
  <si>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</si>
  <si>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</si>
  <si>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</si>
  <si>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</si>
  <si>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</si>
  <si>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</si>
  <si>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</si>
  <si>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</si>
  <si>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</si>
  <si>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</si>
  <si>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</si>
  <si>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</si>
  <si>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</si>
  <si>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</si>
  <si>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</si>
  <si>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</si>
  <si>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</si>
  <si>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</si>
  <si>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</si>
  <si>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</si>
  <si>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</si>
  <si>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</si>
  <si>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</si>
  <si>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</si>
  <si>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</si>
  <si>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</si>
  <si>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</si>
  <si>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</si>
  <si>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</si>
  <si>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</si>
  <si>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</si>
  <si>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</si>
  <si>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</si>
  <si>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</si>
  <si>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</si>
  <si>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</si>
  <si>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</si>
  <si>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</si>
  <si>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</si>
  <si>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</si>
  <si>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</si>
  <si>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</si>
  <si>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</si>
  <si>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</si>
  <si>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</si>
  <si>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</si>
  <si>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</si>
  <si>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</si>
  <si>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</si>
  <si>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</si>
  <si>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</si>
  <si>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</si>
  <si>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</si>
  <si>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</si>
  <si>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</si>
  <si>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</si>
  <si>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</si>
  <si>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</si>
  <si>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</si>
  <si>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</si>
  <si>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</si>
  <si>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</si>
  <si>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</si>
  <si>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</si>
  <si>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</si>
  <si>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</si>
  <si>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</si>
  <si>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</si>
  <si>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</si>
  <si>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</si>
  <si>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</si>
  <si>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</si>
  <si>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</si>
  <si>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</si>
  <si>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</si>
  <si>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</si>
  <si>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</si>
  <si>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</si>
  <si>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</si>
  <si>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</si>
  <si>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</si>
  <si>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</si>
  <si>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</si>
  <si>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</si>
  <si>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</si>
  <si>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</si>
  <si>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</si>
  <si>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</si>
  <si>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</si>
  <si>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</si>
  <si>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</si>
  <si>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</si>
  <si>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</si>
  <si>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</si>
  <si>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</si>
  <si>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</si>
  <si>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</si>
  <si>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</si>
  <si>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</si>
  <si>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</si>
  <si>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</si>
  <si>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</si>
  <si>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</si>
  <si>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</si>
  <si>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</si>
  <si>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</si>
  <si>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</si>
  <si>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</si>
  <si>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</si>
  <si>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</si>
  <si>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</si>
  <si>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</si>
  <si>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</si>
  <si>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</si>
  <si>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</si>
  <si>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</si>
  <si>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</si>
  <si>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</si>
  <si>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</si>
  <si>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</si>
  <si>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</si>
  <si>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</si>
  <si>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</si>
  <si>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</si>
  <si>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</si>
  <si>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</si>
  <si>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</si>
  <si>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</si>
  <si>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</si>
  <si>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</si>
  <si>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</si>
  <si>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</si>
  <si>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</si>
  <si>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</si>
  <si>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</si>
  <si>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</si>
  <si>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</si>
  <si>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</si>
  <si>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</si>
  <si>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</si>
  <si>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</si>
  <si>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</si>
  <si>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</si>
  <si>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</si>
  <si>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</si>
  <si>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</si>
  <si>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</si>
  <si>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</si>
  <si>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</si>
  <si>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</si>
  <si>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</si>
  <si>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</si>
  <si>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</si>
  <si>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</si>
  <si>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</si>
  <si>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</si>
  <si>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</si>
  <si>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</si>
  <si>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</si>
  <si>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</si>
  <si>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</si>
  <si>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</si>
  <si>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</si>
  <si>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</si>
  <si>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</si>
  <si>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</si>
  <si>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</si>
  <si>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</si>
  <si>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</si>
  <si>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</si>
  <si>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</si>
  <si>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</si>
  <si>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</si>
  <si>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</si>
  <si>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</si>
  <si>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</si>
  <si>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</si>
  <si>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</si>
  <si>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</si>
  <si>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</si>
  <si>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</si>
  <si>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</si>
  <si>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</si>
  <si>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</si>
  <si>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</si>
  <si>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</si>
  <si>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</si>
  <si>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</si>
  <si>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</si>
  <si>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</si>
  <si>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</si>
  <si>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</si>
  <si>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</si>
  <si>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</si>
  <si>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</si>
  <si>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</si>
  <si>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</si>
  <si>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</si>
  <si>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</si>
  <si>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</si>
  <si>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</si>
  <si>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</si>
  <si>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</si>
  <si>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</si>
  <si>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</si>
  <si>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</si>
  <si>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</si>
  <si>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</si>
  <si>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</si>
  <si>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</si>
  <si>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</si>
  <si>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</si>
  <si>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</si>
  <si>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</si>
  <si>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</si>
  <si>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</si>
  <si>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</si>
  <si>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</si>
  <si>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</si>
  <si>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</si>
  <si>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</si>
  <si>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</si>
  <si>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</si>
  <si>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</si>
  <si>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</si>
  <si>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</si>
  <si>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</si>
  <si>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</si>
  <si>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</si>
  <si>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</si>
  <si>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</si>
  <si>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</si>
  <si>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</si>
  <si>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</si>
  <si>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</si>
  <si>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</si>
  <si>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</si>
  <si>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</si>
  <si>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</si>
  <si>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</si>
  <si>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</si>
  <si>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</si>
  <si>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</si>
  <si>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</si>
  <si>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</si>
  <si>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</si>
  <si>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</si>
  <si>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</si>
  <si>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</si>
  <si>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</si>
  <si>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</si>
  <si>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</si>
  <si>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</si>
  <si>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</si>
  <si>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</si>
  <si>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</si>
  <si>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</si>
  <si>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</si>
  <si>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</si>
  <si>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</si>
  <si>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</si>
  <si>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</si>
  <si>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</si>
  <si>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</si>
  <si>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</si>
  <si>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</si>
  <si>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</si>
  <si>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</si>
  <si>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</si>
  <si>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</si>
  <si>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</si>
  <si>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</si>
  <si>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</si>
  <si>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</si>
  <si>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</si>
  <si>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</si>
  <si>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</si>
  <si>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</si>
  <si>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</si>
  <si>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</si>
  <si>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</si>
  <si>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</si>
  <si>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</si>
  <si>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</si>
  <si>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</si>
  <si>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</si>
  <si>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</si>
  <si>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</si>
  <si>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</si>
  <si>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</si>
  <si>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</si>
  <si>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</si>
  <si>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</si>
  <si>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</si>
  <si>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</si>
  <si>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</si>
  <si>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</si>
  <si>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</si>
  <si>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</si>
  <si>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</si>
  <si>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</si>
  <si>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</si>
  <si>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</si>
  <si>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</si>
  <si>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</si>
  <si>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</si>
  <si>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</si>
  <si>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</si>
  <si>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</si>
  <si>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</si>
  <si>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</si>
  <si>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</si>
  <si>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</si>
  <si>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</si>
  <si>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</si>
  <si>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</si>
  <si>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</si>
  <si>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</si>
  <si>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</si>
  <si>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</si>
  <si>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</si>
  <si>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</si>
  <si>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</si>
  <si>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</si>
  <si>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</si>
  <si>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</si>
  <si>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</si>
  <si>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</si>
  <si>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</si>
  <si>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</si>
  <si>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</si>
  <si>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</si>
  <si>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</si>
  <si>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</si>
  <si>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</si>
  <si>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</si>
  <si>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</si>
  <si>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</si>
  <si>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</si>
  <si>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</si>
  <si>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</si>
  <si>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</si>
  <si>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</si>
  <si>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</si>
  <si>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</si>
  <si>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</si>
  <si>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</si>
  <si>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</si>
  <si>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</si>
  <si>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</si>
  <si>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</si>
  <si>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</si>
  <si>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</si>
  <si>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</si>
  <si>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</si>
  <si>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</si>
  <si>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</si>
  <si>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</si>
  <si>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</si>
  <si>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</si>
  <si>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</si>
  <si>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</si>
  <si>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</si>
  <si>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</si>
  <si>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</si>
  <si>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</si>
  <si>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</si>
  <si>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</si>
  <si>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</si>
  <si>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</si>
  <si>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</si>
  <si>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</si>
  <si>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</si>
  <si>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</si>
  <si>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</si>
  <si>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</si>
  <si>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</si>
  <si>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</si>
  <si>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</si>
  <si>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</si>
  <si>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</si>
  <si>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</si>
  <si>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</si>
  <si>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</si>
  <si>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</si>
  <si>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</si>
  <si>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</si>
  <si>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</si>
  <si>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</si>
  <si>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</si>
  <si>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</si>
  <si>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</si>
  <si>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</si>
  <si>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</si>
  <si>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</si>
  <si>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</si>
  <si>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</si>
  <si>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</si>
  <si>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</si>
  <si>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</si>
  <si>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</si>
  <si>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</si>
  <si>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</si>
  <si>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</si>
  <si>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</si>
  <si>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</si>
  <si>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</si>
  <si>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</si>
  <si>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</si>
  <si>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</si>
  <si>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</si>
  <si>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</si>
  <si>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</si>
  <si>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</si>
  <si>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</si>
  <si>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</si>
  <si>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</si>
  <si>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</si>
  <si>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</si>
  <si>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</si>
  <si>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</si>
  <si>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</si>
  <si>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</si>
  <si>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</si>
  <si>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</si>
  <si>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</si>
  <si>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</si>
  <si>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</si>
  <si>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</si>
  <si>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</si>
  <si>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</si>
  <si>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</si>
  <si>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</si>
  <si>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</si>
  <si>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</si>
  <si>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</si>
  <si>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</si>
  <si>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</si>
  <si>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</si>
  <si>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</si>
  <si>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</si>
  <si>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</si>
  <si>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</si>
  <si>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</si>
  <si>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</si>
  <si>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</si>
  <si>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</si>
  <si>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</si>
  <si>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</si>
  <si>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</si>
  <si>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</si>
  <si>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</si>
  <si>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</si>
  <si>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</si>
  <si>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</si>
  <si>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</si>
  <si>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</si>
  <si>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</si>
  <si>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</si>
  <si>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</si>
  <si>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</si>
  <si>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</si>
  <si>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</si>
  <si>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</si>
  <si>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</si>
  <si>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</si>
  <si>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</si>
  <si>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</si>
  <si>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</si>
  <si>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</si>
  <si>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</si>
  <si>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</si>
  <si>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</si>
  <si>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</si>
  <si>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</si>
  <si>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</si>
  <si>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</si>
  <si>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</si>
  <si>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</si>
  <si>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</si>
  <si>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</si>
  <si>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</si>
  <si>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</si>
  <si>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</si>
  <si>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</si>
  <si>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</si>
  <si>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</si>
  <si>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</si>
  <si>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</si>
  <si>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</si>
  <si>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</si>
  <si>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</si>
  <si>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</si>
  <si>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</si>
  <si>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</si>
  <si>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</si>
  <si>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</si>
  <si>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</si>
  <si>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</si>
  <si>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</si>
  <si>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</si>
  <si>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</si>
  <si>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</si>
  <si>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</si>
  <si>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</si>
  <si>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</si>
  <si>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</si>
  <si>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</si>
  <si>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</si>
  <si>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</si>
  <si>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</si>
  <si>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</si>
  <si>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</si>
  <si>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</si>
  <si>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</si>
  <si>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</si>
  <si>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</si>
  <si>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</si>
  <si>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</si>
  <si>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</si>
  <si>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</si>
  <si>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</si>
  <si>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</si>
  <si>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</si>
  <si>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</si>
  <si>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</si>
  <si>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</si>
  <si>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</si>
  <si>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</si>
  <si>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</si>
  <si>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</si>
  <si>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</si>
  <si>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</si>
  <si>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</si>
  <si>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</si>
  <si>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</si>
  <si>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</si>
  <si>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</si>
  <si>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</si>
  <si>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</si>
  <si>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</si>
  <si>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</si>
  <si>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</si>
  <si>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</si>
  <si>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</si>
  <si>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</si>
  <si>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</si>
  <si>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</si>
  <si>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</si>
  <si>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</si>
  <si>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</si>
  <si>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</si>
  <si>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</si>
  <si>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</si>
  <si>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</si>
  <si>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</si>
  <si>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</si>
  <si>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</si>
  <si>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</si>
  <si>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</si>
  <si>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</si>
  <si>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</si>
  <si>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</si>
  <si>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</si>
  <si>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</si>
  <si>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</si>
  <si>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</si>
  <si>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</si>
  <si>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</si>
  <si>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</si>
  <si>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</si>
  <si>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</si>
  <si>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</si>
  <si>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</si>
  <si>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</si>
  <si>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</si>
  <si>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</si>
  <si>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</si>
  <si>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</si>
  <si>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</si>
  <si>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</si>
  <si>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</si>
  <si>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</si>
  <si>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</si>
  <si>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</si>
  <si>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</si>
  <si>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</si>
  <si>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</si>
  <si>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</si>
  <si>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</si>
  <si>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</si>
  <si>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</si>
  <si>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</si>
  <si>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</si>
  <si>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</si>
  <si>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</si>
  <si>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</si>
  <si>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</si>
  <si>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</si>
  <si>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</si>
  <si>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</si>
  <si>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</si>
  <si>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</si>
  <si>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</si>
  <si>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</si>
  <si>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</si>
  <si>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</si>
  <si>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</si>
  <si>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</si>
  <si>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</si>
  <si>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</si>
  <si>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</si>
  <si>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</si>
  <si>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</si>
  <si>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</si>
  <si>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</si>
  <si>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</si>
  <si>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</si>
  <si>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</si>
  <si>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</si>
  <si>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</si>
  <si>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</si>
  <si>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</si>
  <si>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</si>
  <si>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</si>
  <si>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</si>
  <si>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</si>
  <si>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</si>
  <si>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</si>
  <si>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</si>
  <si>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</si>
  <si>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</si>
  <si>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</si>
  <si>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</si>
  <si>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</si>
  <si>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</si>
  <si>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</si>
  <si>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</si>
  <si>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</si>
  <si>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</si>
  <si>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</si>
  <si>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</si>
  <si>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</si>
  <si>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</si>
  <si>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</si>
  <si>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</si>
  <si>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</si>
  <si>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</si>
  <si>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</si>
  <si>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</si>
  <si>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</si>
  <si>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</si>
  <si>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</si>
  <si>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</si>
  <si>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</si>
  <si>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</si>
  <si>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</si>
  <si>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</si>
  <si>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</si>
  <si>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</si>
  <si>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</si>
  <si>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</si>
  <si>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</si>
  <si>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</si>
  <si>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</si>
  <si>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</si>
  <si>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</si>
  <si>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</si>
  <si>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</si>
  <si>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</si>
  <si>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</si>
  <si>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</si>
  <si>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</si>
  <si>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</si>
  <si>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</si>
  <si>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</si>
  <si>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</si>
  <si>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</si>
  <si>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</si>
  <si>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</si>
  <si>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</si>
  <si>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</si>
  <si>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</si>
  <si>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</si>
  <si>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</si>
  <si>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</si>
  <si>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</si>
  <si>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</si>
  <si>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</si>
  <si>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</si>
  <si>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</si>
  <si>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</si>
  <si>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</si>
  <si>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</si>
  <si>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</si>
  <si>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</si>
  <si>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</si>
  <si>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</si>
  <si>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</si>
  <si>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</si>
  <si>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</si>
  <si>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</si>
  <si>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</si>
  <si>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</si>
  <si>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</si>
  <si>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</si>
  <si>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</si>
  <si>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</si>
  <si>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</si>
  <si>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</si>
  <si>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</si>
  <si>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</si>
  <si>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</si>
  <si>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</si>
  <si>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</si>
  <si>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</si>
  <si>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</si>
  <si>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</si>
  <si>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</si>
  <si>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</si>
  <si>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</si>
  <si>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</si>
  <si>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</si>
  <si>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</si>
  <si>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</si>
  <si>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</si>
  <si>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</si>
  <si>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</si>
  <si>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</si>
  <si>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</si>
  <si>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</si>
  <si>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</si>
  <si>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</si>
  <si>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</si>
  <si>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</si>
  <si>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</si>
  <si>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</si>
  <si>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</si>
  <si>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</si>
  <si>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</si>
  <si>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</si>
  <si>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</si>
  <si>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</si>
  <si>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</si>
  <si>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</si>
  <si>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</si>
  <si>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</si>
  <si>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</si>
  <si>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</si>
  <si>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</si>
  <si>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</si>
  <si>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</si>
  <si>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</si>
  <si>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</si>
  <si>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</si>
  <si>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</si>
  <si>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</si>
  <si>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</si>
  <si>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</si>
  <si>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</si>
  <si>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</si>
  <si>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</si>
  <si>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</si>
  <si>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</si>
  <si>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</si>
  <si>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</si>
  <si>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</si>
  <si>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</si>
  <si>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</si>
  <si>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</si>
  <si>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</si>
  <si>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</si>
  <si>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</si>
  <si>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</si>
  <si>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</si>
  <si>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</si>
  <si>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</si>
  <si>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</si>
  <si>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</si>
  <si>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</si>
  <si>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</si>
  <si>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</si>
  <si>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</si>
  <si>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</si>
  <si>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</si>
  <si>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</si>
  <si>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</si>
  <si>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</si>
  <si>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</si>
  <si>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</si>
  <si>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</si>
  <si>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</si>
  <si>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</si>
  <si>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</si>
  <si>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</si>
  <si>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</si>
  <si>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</si>
  <si>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</si>
  <si>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</si>
  <si>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</si>
  <si>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</si>
  <si>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</si>
  <si>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</si>
  <si>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</si>
  <si>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</si>
  <si>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</si>
  <si>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</si>
  <si>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</si>
  <si>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</si>
  <si>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</si>
  <si>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</si>
  <si>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</si>
  <si>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</si>
  <si>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</si>
  <si>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</si>
  <si>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</si>
  <si>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</si>
  <si>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</si>
  <si>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</si>
  <si>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</si>
  <si>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</si>
  <si>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</si>
  <si>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</si>
  <si>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</si>
  <si>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</si>
  <si>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</si>
  <si>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</si>
  <si>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</si>
  <si>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</si>
  <si>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</si>
  <si>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</si>
  <si>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</si>
  <si>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</si>
  <si>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</si>
  <si>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</si>
  <si>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</si>
  <si>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</si>
  <si>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</si>
  <si>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</si>
  <si>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</si>
  <si>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</si>
  <si>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</si>
  <si>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</si>
  <si>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</si>
  <si>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</si>
  <si>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</si>
  <si>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</si>
  <si>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</si>
  <si>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</si>
  <si>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</si>
  <si>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</si>
  <si>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</si>
  <si>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</si>
  <si>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</si>
  <si>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</si>
  <si>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</si>
  <si>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</si>
  <si>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</si>
  <si>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</si>
  <si>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</si>
  <si>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</si>
  <si>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</si>
  <si>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</si>
  <si>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</si>
  <si>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</si>
  <si>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</si>
  <si>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</si>
  <si>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</si>
  <si>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</si>
  <si>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</si>
  <si>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</si>
  <si>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</si>
  <si>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</si>
  <si>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</si>
  <si>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</si>
  <si>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</si>
  <si>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</si>
  <si>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</si>
  <si>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</si>
  <si>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</si>
  <si>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</si>
  <si>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</si>
  <si>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</si>
  <si>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</si>
  <si>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</si>
  <si>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</si>
  <si>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</si>
  <si>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</si>
  <si>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</si>
  <si>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</si>
  <si>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</si>
  <si>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</si>
  <si>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</si>
  <si>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</si>
  <si>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</si>
  <si>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</si>
  <si>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</si>
  <si>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</si>
  <si>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</si>
  <si>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</si>
  <si>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</si>
  <si>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</si>
  <si>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</si>
  <si>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</si>
  <si>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</si>
  <si>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</si>
  <si>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</si>
  <si>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</si>
  <si>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</si>
  <si>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</si>
  <si>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</si>
  <si>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</si>
  <si>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</si>
  <si>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</si>
  <si>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</si>
  <si>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</si>
  <si>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</si>
  <si>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</si>
  <si>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</si>
  <si>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</si>
  <si>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</si>
  <si>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</si>
  <si>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</si>
  <si>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</si>
  <si>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</si>
  <si>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</si>
  <si>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</si>
  <si>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</si>
  <si>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</si>
  <si>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</si>
  <si>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</si>
  <si>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</si>
  <si>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</si>
  <si>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</si>
  <si>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</si>
  <si>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</si>
  <si>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</si>
  <si>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</si>
  <si>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</si>
  <si>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</si>
  <si>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</si>
  <si>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</si>
  <si>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</si>
  <si>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</si>
  <si>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</si>
  <si>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</si>
  <si>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</si>
  <si>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</si>
  <si>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</si>
  <si>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</si>
  <si>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</si>
  <si>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</si>
  <si>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</si>
  <si>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</si>
  <si>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</si>
  <si>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</si>
  <si>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</si>
  <si>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</si>
  <si>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</si>
  <si>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</si>
  <si>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</si>
  <si>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</si>
  <si>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</si>
  <si>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</si>
  <si>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</si>
  <si>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</si>
  <si>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</si>
  <si>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</si>
  <si>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</si>
  <si>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</si>
  <si>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</si>
  <si>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</si>
  <si>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</si>
  <si>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</si>
  <si>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</si>
  <si>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</si>
  <si>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</si>
  <si>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</si>
  <si>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</si>
  <si>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</si>
  <si>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</si>
  <si>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</si>
  <si>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</si>
  <si>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</si>
  <si>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</si>
  <si>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</si>
  <si>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</si>
  <si>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</si>
  <si>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</si>
  <si>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</si>
  <si>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</si>
  <si>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</si>
  <si>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</si>
  <si>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</si>
  <si>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</si>
  <si>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</si>
  <si>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</si>
  <si>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</si>
  <si>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</si>
  <si>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</si>
  <si>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</si>
  <si>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</si>
  <si>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</si>
  <si>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</si>
  <si>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</si>
  <si>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</si>
  <si>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</si>
  <si>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</si>
  <si>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</si>
  <si>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</si>
  <si>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</si>
  <si>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</si>
  <si>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</si>
  <si>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</si>
  <si>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</si>
  <si>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</si>
  <si>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</si>
  <si>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</si>
  <si>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</si>
  <si>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</si>
  <si>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</si>
  <si>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</si>
  <si>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</si>
  <si>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</si>
  <si>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</si>
  <si>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</si>
  <si>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</si>
  <si>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</si>
  <si>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</si>
  <si>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</si>
  <si>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</si>
  <si>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</si>
  <si>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</si>
  <si>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</si>
  <si>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</si>
  <si>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</si>
  <si>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</si>
  <si>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</si>
  <si>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</si>
  <si>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</si>
  <si>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</si>
  <si>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</si>
  <si>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</si>
  <si>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</si>
  <si>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</si>
  <si>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</si>
  <si>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</si>
  <si>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</si>
  <si>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</si>
  <si>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</si>
  <si>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</si>
  <si>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</si>
  <si>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</si>
  <si>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</si>
  <si>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</si>
  <si>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</si>
  <si>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</si>
  <si>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</si>
  <si>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</si>
  <si>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</si>
  <si>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</si>
  <si>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</si>
  <si>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</si>
  <si>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</si>
  <si>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</si>
  <si>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</si>
  <si>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</si>
  <si>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</si>
  <si>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</si>
  <si>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</si>
  <si>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</si>
  <si>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</si>
  <si>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</si>
  <si>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</si>
  <si>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</si>
  <si>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</si>
  <si>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</si>
  <si>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</si>
  <si>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</si>
  <si>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</si>
  <si>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</si>
  <si>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</si>
  <si>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</si>
  <si>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</si>
  <si>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</si>
  <si>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</si>
  <si>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</si>
  <si>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</si>
  <si>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</si>
  <si>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</si>
  <si>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</si>
  <si>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</si>
  <si>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</si>
  <si>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</si>
  <si>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</si>
  <si>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</si>
  <si>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</si>
  <si>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</si>
  <si>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</si>
  <si>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</si>
  <si>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</si>
  <si>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</si>
  <si>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</si>
  <si>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</si>
  <si>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</si>
  <si>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</si>
  <si>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</si>
  <si>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</si>
  <si>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</si>
  <si>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</si>
  <si>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</si>
  <si>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</si>
  <si>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</si>
  <si>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</si>
  <si>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</si>
  <si>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</si>
  <si>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</si>
  <si>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</si>
  <si>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</si>
  <si>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</si>
  <si>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</si>
  <si>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</si>
  <si>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</si>
  <si>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</si>
  <si>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</si>
  <si>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</si>
  <si>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</si>
  <si>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</si>
  <si>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</si>
  <si>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</si>
  <si>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</si>
  <si>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</si>
  <si>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</si>
  <si>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</si>
  <si>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</si>
  <si>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</si>
  <si>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</si>
  <si>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</si>
  <si>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</si>
  <si>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</si>
  <si>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</si>
  <si>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</si>
  <si>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</si>
  <si>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</si>
  <si>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</si>
  <si>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</si>
  <si>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</si>
  <si>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</si>
  <si>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</si>
  <si>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</si>
  <si>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</si>
  <si>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</si>
  <si>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</si>
  <si>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</si>
  <si>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</si>
  <si>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</si>
  <si>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</si>
  <si>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</si>
  <si>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</si>
  <si>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</si>
  <si>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</si>
  <si>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</si>
  <si>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</si>
  <si>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</si>
  <si>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</si>
  <si>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</si>
  <si>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</si>
  <si>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</si>
  <si>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</si>
  <si>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</si>
  <si>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</si>
  <si>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</si>
  <si>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</si>
  <si>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</si>
  <si>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</si>
  <si>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</si>
  <si>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</si>
  <si>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</si>
  <si>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</si>
  <si>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</si>
  <si>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</si>
  <si>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</si>
  <si>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</si>
  <si>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</si>
  <si>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</si>
  <si>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</si>
  <si>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</si>
  <si>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</si>
  <si>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</si>
  <si>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</si>
  <si>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</si>
  <si>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</si>
  <si>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</si>
  <si>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</si>
  <si>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</si>
  <si>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</si>
  <si>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</si>
  <si>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</si>
  <si>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</si>
  <si>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</si>
  <si>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</si>
  <si>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</si>
  <si>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</si>
  <si>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</si>
  <si>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</si>
  <si>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</si>
  <si>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</si>
  <si>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</si>
  <si>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</si>
  <si>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</si>
  <si>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</si>
  <si>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</si>
  <si>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</si>
  <si>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</si>
  <si>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</si>
  <si>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</si>
  <si>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</si>
  <si>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</si>
  <si>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</si>
  <si>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</si>
  <si>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</si>
  <si>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</si>
  <si>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</si>
  <si>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</si>
  <si>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</si>
  <si>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</si>
  <si>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</si>
  <si>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</si>
  <si>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</si>
  <si>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</si>
  <si>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</si>
  <si>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</si>
  <si>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</si>
  <si>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</si>
  <si>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</si>
  <si>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</si>
  <si>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</si>
  <si>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</si>
  <si>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</si>
  <si>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</si>
  <si>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</si>
  <si>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</si>
  <si>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</si>
  <si>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</si>
  <si>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</si>
  <si>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</si>
  <si>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</si>
  <si>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</si>
  <si>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</si>
  <si>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</si>
  <si>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</si>
  <si>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</si>
  <si>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</si>
  <si>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</si>
  <si>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</si>
  <si>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</si>
  <si>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</si>
  <si>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</si>
  <si>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</si>
  <si>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</si>
  <si>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</si>
  <si>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</si>
  <si>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</si>
  <si>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</si>
  <si>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</si>
  <si>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</si>
  <si>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</si>
  <si>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</si>
  <si>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</si>
  <si>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</si>
  <si>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</si>
  <si>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</si>
  <si>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</si>
  <si>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</si>
  <si>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</si>
  <si>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</si>
  <si>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</si>
  <si>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</si>
  <si>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</si>
  <si>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</si>
  <si>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</si>
  <si>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</si>
  <si>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</si>
  <si>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</si>
  <si>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</si>
  <si>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</si>
  <si>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</si>
  <si>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</si>
  <si>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</si>
  <si>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</si>
  <si>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</si>
  <si>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</si>
  <si>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</si>
  <si>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</si>
  <si>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</si>
  <si>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</si>
  <si>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</si>
  <si>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</si>
  <si>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</si>
  <si>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</si>
  <si>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</si>
  <si>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</si>
  <si>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</si>
  <si>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</si>
  <si>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</si>
  <si>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</si>
  <si>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</si>
  <si>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</si>
  <si>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</si>
  <si>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</si>
  <si>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</si>
  <si>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</si>
  <si>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</si>
  <si>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</si>
  <si>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</si>
  <si>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</si>
  <si>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</si>
  <si>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</si>
  <si>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</si>
  <si>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</si>
  <si>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</si>
  <si>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</si>
  <si>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</si>
  <si>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</si>
  <si>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</si>
  <si>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</si>
  <si>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</si>
  <si>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</si>
  <si>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</si>
  <si>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</si>
  <si>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</si>
  <si>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</si>
  <si>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</si>
  <si>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</si>
  <si>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</si>
  <si>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</si>
  <si>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</si>
  <si>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</si>
  <si>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</si>
  <si>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</si>
  <si>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</si>
  <si>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</si>
  <si>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</si>
  <si>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</si>
  <si>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</si>
  <si>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</si>
  <si>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</si>
  <si>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</si>
  <si>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</si>
  <si>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</si>
  <si>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</si>
  <si>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</si>
  <si>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</si>
  <si>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</si>
  <si>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</si>
  <si>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</si>
  <si>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</si>
  <si>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</si>
  <si>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</si>
  <si>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</si>
  <si>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</si>
  <si>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</si>
  <si>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</si>
  <si>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</si>
  <si>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</si>
  <si>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</si>
  <si>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</si>
  <si>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</si>
  <si>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</si>
  <si>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</si>
  <si>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</si>
  <si>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</si>
  <si>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</si>
  <si>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</si>
  <si>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</si>
  <si>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</si>
  <si>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</si>
  <si>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</si>
  <si>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</si>
  <si>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</si>
  <si>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</si>
  <si>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</si>
  <si>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</si>
  <si>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</si>
  <si>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</si>
  <si>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</si>
  <si>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</si>
  <si>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</si>
  <si>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</si>
  <si>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</si>
  <si>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</si>
  <si>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</si>
  <si>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</si>
  <si>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</si>
  <si>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</si>
  <si>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</si>
  <si>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</si>
  <si>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</si>
  <si>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</si>
  <si>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</si>
  <si>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</si>
  <si>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</si>
  <si>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</si>
  <si>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</si>
  <si>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</si>
  <si>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</si>
  <si>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</si>
  <si>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</si>
  <si>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</si>
  <si>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</si>
  <si>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</si>
  <si>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</si>
  <si>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</si>
  <si>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</si>
  <si>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</si>
  <si>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</si>
  <si>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</si>
  <si>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</si>
  <si>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</si>
  <si>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</si>
  <si>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</si>
  <si>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</si>
  <si>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</si>
  <si>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</si>
  <si>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</si>
  <si>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</si>
  <si>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</si>
  <si>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</si>
  <si>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</si>
  <si>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</si>
  <si>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</si>
  <si>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</si>
  <si>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</si>
  <si>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</si>
  <si>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</si>
  <si>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</si>
  <si>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</si>
  <si>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</si>
  <si>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</si>
  <si>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</si>
  <si>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</si>
  <si>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</si>
  <si>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</si>
  <si>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</si>
  <si>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</si>
  <si>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</si>
  <si>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</si>
  <si>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</si>
  <si>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</si>
  <si>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</si>
  <si>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</si>
  <si>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</si>
  <si>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</si>
  <si>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</si>
  <si>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</si>
  <si>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</si>
  <si>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</si>
  <si>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</si>
  <si>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</si>
  <si>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</si>
  <si>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</si>
  <si>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</si>
  <si>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</si>
  <si>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</si>
  <si>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</si>
  <si>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</si>
  <si>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</si>
  <si>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</si>
  <si>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</si>
  <si>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</si>
  <si>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</si>
  <si>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</si>
  <si>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</si>
  <si>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</si>
  <si>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</si>
  <si>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</si>
  <si>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</si>
  <si>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</si>
  <si>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</si>
  <si>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</si>
  <si>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</si>
  <si>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</si>
  <si>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</si>
  <si>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</si>
  <si>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</si>
  <si>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</si>
  <si>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</si>
  <si>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</si>
  <si>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</si>
  <si>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</si>
  <si>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</si>
  <si>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</si>
  <si>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</si>
  <si>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</si>
  <si>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</si>
  <si>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</si>
  <si>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</si>
  <si>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</si>
  <si>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</si>
  <si>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</si>
  <si>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</si>
  <si>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</si>
  <si>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</si>
  <si>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</si>
  <si>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</si>
  <si>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</si>
  <si>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</si>
  <si>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</si>
  <si>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</si>
  <si>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</si>
  <si>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</si>
  <si>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</si>
  <si>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</si>
  <si>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</si>
  <si>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</si>
  <si>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</si>
  <si>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</si>
  <si>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</si>
  <si>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</si>
  <si>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</si>
  <si>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</si>
  <si>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</si>
  <si>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</si>
  <si>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</si>
  <si>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</si>
  <si>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</si>
  <si>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</si>
  <si>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</si>
  <si>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</si>
  <si>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</si>
  <si>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</si>
  <si>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</si>
  <si>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</si>
  <si>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</si>
  <si>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</si>
  <si>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</si>
  <si>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</si>
  <si>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</si>
  <si>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</si>
  <si>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</si>
  <si>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</si>
  <si>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</si>
  <si>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</si>
  <si>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</si>
  <si>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</si>
  <si>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</si>
  <si>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</si>
  <si>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</si>
  <si>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</si>
  <si>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</si>
  <si>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</si>
  <si>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</si>
  <si>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</si>
  <si>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</si>
  <si>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</si>
  <si>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</si>
  <si>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</si>
  <si>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</si>
  <si>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</si>
  <si>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</si>
  <si>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</si>
  <si>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</si>
  <si>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</si>
  <si>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</si>
  <si>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</si>
  <si>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</si>
  <si>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</si>
  <si>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</si>
  <si>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</si>
  <si>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</si>
  <si>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</si>
  <si>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</si>
  <si>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</si>
  <si>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</si>
  <si>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</si>
  <si>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</si>
  <si>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</si>
  <si>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</si>
  <si>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</si>
  <si>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</si>
  <si>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</si>
  <si>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</si>
  <si>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</si>
  <si>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</si>
  <si>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</si>
  <si>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</si>
  <si>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</si>
  <si>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</si>
  <si>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</si>
  <si>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</si>
  <si>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</si>
  <si>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</si>
  <si>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</si>
  <si>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</si>
  <si>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</si>
  <si>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</si>
  <si>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</si>
  <si>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</si>
  <si>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</si>
  <si>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</si>
  <si>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</si>
  <si>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</si>
  <si>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</si>
  <si>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</si>
  <si>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</si>
  <si>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</si>
  <si>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</si>
  <si>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</si>
  <si>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</si>
  <si>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</si>
  <si>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</si>
  <si>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</si>
  <si>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</si>
  <si>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</si>
  <si>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</si>
  <si>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</si>
  <si>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</si>
  <si>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</si>
  <si>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</si>
  <si>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</si>
  <si>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</si>
  <si>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</si>
  <si>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</si>
  <si>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</si>
  <si>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</si>
  <si>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</si>
  <si>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</si>
  <si>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</si>
  <si>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</si>
  <si>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</si>
  <si>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</si>
  <si>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</si>
  <si>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</si>
  <si>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</si>
  <si>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</si>
  <si>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</si>
  <si>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</si>
  <si>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</si>
  <si>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</si>
  <si>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</si>
  <si>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</si>
  <si>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</si>
  <si>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</si>
  <si>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</si>
  <si>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</si>
  <si>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</si>
  <si>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</si>
  <si>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</si>
  <si>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</si>
  <si>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</si>
  <si>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</si>
  <si>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</si>
  <si>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</si>
  <si>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</si>
  <si>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</si>
  <si>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</si>
  <si>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</si>
  <si>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</si>
  <si>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</si>
  <si>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</si>
  <si>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</si>
  <si>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</si>
  <si>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</si>
  <si>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</si>
  <si>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</si>
  <si>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</si>
  <si>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</si>
  <si>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</si>
  <si>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</si>
  <si>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</si>
  <si>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</si>
  <si>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</si>
  <si>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</si>
  <si>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</si>
  <si>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</si>
  <si>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</si>
  <si>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</si>
  <si>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</si>
  <si>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</si>
  <si>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</si>
  <si>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</si>
  <si>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</si>
  <si>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</si>
  <si>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</si>
  <si>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</si>
  <si>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</si>
  <si>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</si>
  <si>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</si>
  <si>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</si>
  <si>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</si>
  <si>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</si>
  <si>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</si>
  <si>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</si>
  <si>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</si>
  <si>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</si>
  <si>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</si>
  <si>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</si>
  <si>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</si>
  <si>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</si>
  <si>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</si>
  <si>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</si>
  <si>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</si>
  <si>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</si>
  <si>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</si>
  <si>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</si>
  <si>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</si>
  <si>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</si>
  <si>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</si>
  <si>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</si>
  <si>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</si>
  <si>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</si>
  <si>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</si>
  <si>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</si>
  <si>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</si>
  <si>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</si>
  <si>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</si>
  <si>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</si>
  <si>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</si>
  <si>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</si>
  <si>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</si>
  <si>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</si>
  <si>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</si>
  <si>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</si>
  <si>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</si>
  <si>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</si>
  <si>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</si>
  <si>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</si>
  <si>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</si>
  <si>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</si>
  <si>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</si>
  <si>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</si>
  <si>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</si>
  <si>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</si>
  <si>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</si>
  <si>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</si>
  <si>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</si>
  <si>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</si>
  <si>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</si>
  <si>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</si>
  <si>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</si>
  <si>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</si>
  <si>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</si>
  <si>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</si>
  <si>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</si>
  <si>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</si>
  <si>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</si>
  <si>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</si>
  <si>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</si>
  <si>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</si>
  <si>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</si>
  <si>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</si>
  <si>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</si>
  <si>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</si>
  <si>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</si>
  <si>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</si>
  <si>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</si>
  <si>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</si>
  <si>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</si>
  <si>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</si>
  <si>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</si>
  <si>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</si>
  <si>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</si>
  <si>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</si>
  <si>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</si>
  <si>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</si>
  <si>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</si>
  <si>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</si>
  <si>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</si>
  <si>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</si>
  <si>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</si>
  <si>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</si>
  <si>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</si>
  <si>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</si>
  <si>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</si>
  <si>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</si>
  <si>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</si>
  <si>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</si>
  <si>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</si>
  <si>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</si>
  <si>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</si>
  <si>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</si>
  <si>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</si>
  <si>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</si>
  <si>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</si>
  <si>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</si>
  <si>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</si>
  <si>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</si>
  <si>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</si>
  <si>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</si>
  <si>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</si>
  <si>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</si>
  <si>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</si>
  <si>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</si>
  <si>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</si>
  <si>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</si>
  <si>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</si>
  <si>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</si>
  <si>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</si>
  <si>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</si>
  <si>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</si>
  <si>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</si>
  <si>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</si>
  <si>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</si>
  <si>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</si>
  <si>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</si>
  <si>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</si>
  <si>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</si>
  <si>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</si>
  <si>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</si>
  <si>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</si>
  <si>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</si>
  <si>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</si>
  <si>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</si>
  <si>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</si>
  <si>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</si>
  <si>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</si>
  <si>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</si>
  <si>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</si>
  <si>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</si>
  <si>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</si>
  <si>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</si>
  <si>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</si>
  <si>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</si>
  <si>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</si>
  <si>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</si>
  <si>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</si>
  <si>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</si>
  <si>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</si>
  <si>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</si>
  <si>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</si>
  <si>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</si>
  <si>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</si>
  <si>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</si>
  <si>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</si>
  <si>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</si>
  <si>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</si>
  <si>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</si>
  <si>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</si>
  <si>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</si>
  <si>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</si>
  <si>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</si>
  <si>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</si>
  <si>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</si>
  <si>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</si>
  <si>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</si>
  <si>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</si>
  <si>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</si>
  <si>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</si>
  <si>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</si>
  <si>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</si>
  <si>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</si>
  <si>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</si>
  <si>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</si>
  <si>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</si>
  <si>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</si>
  <si>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</si>
  <si>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</si>
  <si>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</si>
  <si>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</si>
  <si>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</si>
  <si>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</si>
  <si>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</si>
  <si>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</si>
  <si>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</si>
  <si>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</si>
  <si>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</si>
  <si>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</si>
  <si>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</si>
  <si>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</si>
  <si>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</si>
  <si>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</si>
  <si>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</si>
  <si>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</si>
  <si>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</si>
  <si>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</si>
  <si>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</si>
  <si>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</si>
  <si>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</si>
  <si>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</si>
  <si>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</si>
  <si>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</si>
  <si>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</si>
  <si>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</si>
  <si>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</si>
  <si>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</si>
  <si>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</si>
  <si>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</si>
  <si>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</si>
  <si>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</si>
  <si>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</si>
  <si>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</si>
  <si>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</si>
  <si>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</si>
  <si>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</si>
  <si>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</si>
  <si>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</si>
  <si>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</si>
  <si>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</si>
  <si>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</si>
  <si>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</si>
  <si>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</si>
  <si>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</si>
  <si>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</si>
  <si>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</si>
  <si>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</si>
  <si>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</si>
  <si>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</si>
  <si>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</si>
  <si>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</si>
  <si>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</si>
  <si>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</si>
  <si>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</si>
  <si>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</si>
  <si>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</si>
  <si>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</si>
  <si>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</si>
  <si>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</si>
  <si>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</si>
  <si>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</si>
  <si>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</si>
  <si>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</si>
  <si>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</si>
  <si>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</si>
  <si>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</si>
  <si>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</si>
  <si>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</si>
  <si>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</si>
  <si>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</si>
  <si>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</si>
  <si>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</si>
  <si>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</si>
  <si>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</si>
  <si>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</si>
  <si>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</si>
  <si>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</si>
  <si>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</si>
  <si>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</si>
  <si>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</si>
  <si>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</si>
  <si>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</si>
  <si>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</si>
  <si>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</si>
  <si>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</si>
  <si>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</si>
  <si>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</si>
  <si>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</si>
  <si>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</si>
  <si>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</si>
  <si>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</si>
  <si>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</si>
  <si>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</si>
  <si>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</si>
  <si>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</si>
  <si>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</si>
  <si>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</si>
  <si>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</si>
  <si>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</si>
  <si>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</si>
  <si>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</si>
  <si>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</si>
  <si>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</si>
  <si>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</si>
  <si>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</si>
  <si>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</si>
  <si>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</si>
  <si>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</si>
  <si>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</si>
  <si>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</si>
  <si>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</si>
  <si>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</si>
  <si>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</si>
  <si>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</si>
  <si>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</si>
  <si>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</si>
  <si>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</si>
  <si>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</si>
  <si>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</si>
  <si>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</si>
  <si>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</si>
  <si>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</si>
  <si>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</si>
  <si>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</si>
  <si>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</si>
  <si>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</si>
  <si>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</si>
  <si>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</si>
  <si>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</si>
  <si>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</si>
  <si>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</si>
  <si>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</si>
  <si>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</si>
  <si>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</si>
  <si>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</si>
  <si>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</si>
  <si>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</si>
  <si>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</si>
  <si>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</si>
  <si>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</si>
  <si>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</si>
  <si>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</si>
  <si>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</si>
  <si>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</si>
  <si>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</si>
  <si>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</si>
  <si>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</si>
  <si>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</si>
  <si>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</si>
  <si>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</si>
  <si>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</si>
  <si>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</si>
  <si>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</si>
  <si>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</si>
  <si>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</si>
  <si>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</si>
  <si>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</si>
  <si>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</si>
  <si>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</si>
  <si>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</si>
  <si>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</si>
  <si>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</si>
  <si>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</si>
  <si>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</si>
  <si>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</si>
  <si>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</si>
  <si>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</si>
  <si>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</si>
  <si>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</si>
  <si>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</si>
  <si>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</si>
  <si>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</si>
  <si>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</si>
  <si>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</si>
  <si>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</si>
  <si>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</si>
  <si>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</si>
  <si>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</si>
  <si>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</si>
  <si>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</si>
  <si>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</si>
  <si>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</si>
  <si>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</si>
  <si>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</si>
  <si>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</si>
  <si>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</si>
  <si>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</si>
  <si>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</si>
  <si>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</si>
  <si>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</si>
  <si>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</si>
  <si>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</si>
  <si>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</si>
  <si>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</si>
  <si>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</si>
  <si>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</si>
  <si>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</si>
  <si>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</si>
  <si>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</si>
  <si>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</si>
  <si>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</si>
  <si>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</si>
  <si>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</si>
  <si>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</si>
  <si>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</si>
  <si>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</si>
  <si>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</si>
  <si>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</si>
  <si>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</si>
  <si>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</si>
  <si>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</si>
  <si>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</si>
  <si>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</si>
  <si>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</si>
  <si>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</si>
  <si>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</si>
  <si>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</si>
  <si>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</si>
  <si>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</si>
  <si>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</si>
  <si>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</si>
  <si>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</si>
  <si>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</si>
  <si>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</si>
  <si>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</si>
  <si>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</si>
  <si>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</si>
  <si>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</si>
  <si>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</si>
  <si>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</si>
  <si>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</si>
  <si>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</si>
  <si>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</si>
  <si>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</si>
  <si>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</si>
  <si>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</si>
  <si>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</si>
  <si>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</si>
  <si>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</si>
  <si>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</si>
  <si>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</si>
  <si>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</si>
  <si>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</si>
  <si>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</si>
  <si>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</si>
  <si>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</si>
  <si>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</si>
  <si>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</si>
  <si>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</si>
  <si>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</si>
  <si>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</si>
  <si>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</si>
  <si>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</si>
  <si>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</si>
  <si>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</si>
  <si>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</si>
  <si>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</si>
  <si>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</si>
  <si>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</si>
  <si>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</si>
  <si>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</si>
  <si>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</si>
  <si>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</si>
  <si>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</si>
  <si>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</si>
  <si>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</si>
  <si>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</si>
  <si>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</si>
  <si>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</si>
  <si>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</si>
  <si>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</si>
  <si>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</si>
  <si>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</si>
  <si>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</si>
  <si>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</si>
  <si>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</si>
  <si>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</si>
  <si>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</si>
  <si>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</si>
  <si>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</si>
  <si>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</si>
  <si>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</si>
  <si>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</si>
  <si>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</si>
  <si>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</si>
  <si>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</si>
  <si>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</si>
  <si>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</si>
  <si>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</si>
  <si>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</si>
  <si>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</si>
  <si>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</si>
  <si>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</si>
  <si>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</si>
  <si>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</si>
  <si>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</si>
  <si>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</si>
  <si>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</si>
  <si>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</si>
  <si>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</si>
  <si>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</si>
  <si>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</si>
  <si>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</si>
  <si>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</si>
  <si>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</si>
  <si>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</si>
  <si>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</si>
  <si>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</si>
  <si>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</si>
  <si>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</si>
  <si>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</si>
  <si>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</si>
  <si>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</si>
  <si>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</si>
  <si>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</si>
  <si>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</si>
  <si>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</si>
  <si>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</si>
  <si>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</si>
  <si>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</si>
  <si>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</si>
  <si>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</si>
  <si>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</si>
  <si>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</si>
  <si>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</si>
  <si>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</si>
  <si>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</si>
  <si>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</si>
  <si>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</si>
  <si>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</si>
  <si>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</si>
  <si>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</si>
  <si>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</si>
  <si>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</si>
  <si>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</si>
  <si>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</si>
  <si>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</si>
  <si>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</si>
  <si>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</si>
  <si>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</si>
  <si>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</si>
  <si>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</si>
  <si>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</si>
  <si>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</si>
  <si>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</si>
  <si>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</si>
  <si>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</si>
  <si>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</si>
  <si>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</si>
  <si>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</si>
  <si>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</si>
  <si>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</si>
  <si>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</si>
  <si>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</si>
  <si>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</si>
  <si>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</si>
  <si>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</si>
  <si>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</si>
  <si>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</si>
  <si>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</si>
  <si>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</si>
  <si>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</si>
  <si>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</si>
  <si>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</si>
  <si>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</si>
  <si>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</si>
  <si>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</si>
  <si>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</si>
  <si>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</si>
  <si>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</si>
  <si>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</si>
  <si>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</si>
  <si>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</si>
  <si>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</si>
  <si>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</si>
  <si>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</si>
  <si>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</si>
  <si>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</si>
  <si>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</si>
  <si>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</si>
  <si>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</si>
  <si>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</si>
  <si>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</si>
  <si>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</si>
  <si>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</si>
  <si>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</si>
  <si>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</si>
  <si>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</si>
  <si>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</si>
  <si>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</si>
  <si>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</si>
  <si>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</si>
  <si>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</si>
  <si>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</si>
  <si>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</si>
  <si>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</si>
  <si>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</si>
  <si>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</si>
  <si>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</si>
  <si>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</si>
  <si>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</si>
  <si>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</si>
  <si>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</si>
  <si>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</si>
  <si>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</si>
  <si>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</si>
  <si>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</si>
  <si>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</si>
  <si>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</si>
  <si>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</si>
  <si>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</si>
  <si>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</si>
  <si>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</si>
  <si>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</si>
  <si>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</si>
  <si>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</si>
  <si>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</si>
  <si>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</si>
  <si>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</si>
  <si>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</si>
  <si>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</si>
  <si>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</si>
  <si>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</si>
  <si>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</si>
  <si>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</si>
  <si>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</si>
  <si>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</si>
  <si>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</si>
  <si>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</si>
  <si>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</si>
  <si>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</si>
  <si>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</si>
  <si>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</si>
  <si>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</si>
  <si>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</si>
  <si>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</si>
  <si>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</si>
  <si>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</si>
  <si>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</si>
  <si>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</si>
  <si>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</si>
  <si>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</si>
  <si>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</si>
  <si>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</si>
  <si>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</si>
  <si>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</si>
  <si>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</si>
  <si>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</si>
  <si>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</si>
  <si>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</si>
  <si>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</si>
  <si>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</si>
  <si>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</si>
  <si>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</si>
  <si>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</si>
  <si>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</si>
  <si>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</si>
  <si>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</si>
  <si>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</si>
  <si>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</si>
  <si>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</si>
  <si>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</si>
  <si>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</si>
  <si>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</si>
  <si>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</si>
  <si>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</si>
  <si>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</si>
  <si>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</si>
  <si>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</si>
  <si>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</si>
  <si>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</si>
  <si>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</si>
  <si>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</si>
  <si>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</si>
  <si>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</si>
  <si>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</si>
  <si>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</si>
  <si>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</si>
  <si>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</si>
  <si>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</si>
  <si>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</si>
  <si>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</si>
  <si>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</si>
  <si>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</si>
  <si>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</si>
  <si>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</si>
  <si>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</si>
  <si>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</si>
  <si>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</si>
  <si>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</si>
  <si>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</si>
  <si>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</si>
  <si>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</si>
  <si>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</si>
  <si>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</si>
  <si>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</si>
  <si>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</si>
  <si>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</si>
  <si>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</si>
  <si>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</si>
  <si>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</si>
  <si>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</si>
  <si>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</si>
  <si>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</si>
  <si>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</si>
  <si>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</si>
  <si>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</si>
  <si>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</si>
  <si>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</si>
  <si>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</si>
  <si>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</si>
  <si>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</si>
  <si>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</si>
  <si>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</si>
  <si>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</si>
  <si>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</si>
  <si>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</si>
  <si>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</si>
  <si>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</si>
  <si>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</si>
  <si>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</si>
  <si>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</si>
  <si>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</si>
  <si>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</si>
  <si>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</si>
  <si>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</si>
  <si>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</si>
  <si>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</si>
  <si>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</si>
  <si>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</si>
  <si>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</si>
  <si>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</si>
  <si>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</si>
  <si>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</si>
  <si>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</si>
  <si>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</si>
  <si>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</si>
  <si>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</si>
  <si>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</si>
  <si>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</si>
  <si>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</si>
  <si>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</si>
  <si>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</si>
  <si>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</si>
  <si>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</si>
  <si>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</si>
  <si>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</si>
  <si>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</si>
  <si>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</si>
  <si>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</si>
  <si>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</si>
  <si>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</si>
  <si>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</si>
  <si>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</si>
  <si>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</si>
  <si>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</si>
  <si>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</si>
  <si>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</si>
  <si>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</si>
  <si>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</si>
  <si>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</si>
  <si>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</si>
  <si>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</si>
  <si>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</si>
  <si>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</si>
  <si>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</si>
  <si>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</si>
  <si>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</si>
  <si>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</si>
  <si>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</si>
  <si>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</si>
  <si>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</si>
  <si>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</si>
  <si>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</si>
  <si>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</si>
  <si>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</si>
  <si>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</si>
  <si>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</si>
  <si>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</si>
  <si>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</si>
  <si>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</si>
  <si>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</si>
  <si>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</si>
  <si>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</si>
  <si>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</si>
  <si>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</si>
  <si>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</si>
  <si>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</si>
  <si>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</si>
  <si>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</si>
  <si>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</si>
  <si>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</si>
  <si>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</si>
  <si>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</si>
  <si>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</si>
  <si>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</si>
  <si>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</si>
  <si>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</si>
  <si>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</si>
  <si>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</si>
  <si>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</si>
  <si>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</si>
  <si>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</si>
  <si>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</si>
  <si>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</si>
  <si>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</si>
  <si>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</si>
  <si>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</si>
  <si>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</si>
  <si>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</si>
  <si>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</si>
  <si>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</si>
  <si>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</si>
  <si>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</si>
  <si>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</si>
  <si>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</si>
  <si>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</si>
  <si>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</si>
  <si>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</si>
  <si>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</si>
  <si>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</si>
  <si>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</si>
  <si>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</si>
  <si>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</si>
  <si>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</si>
  <si>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</si>
  <si>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</si>
  <si>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</si>
  <si>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</si>
  <si>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</si>
  <si>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</si>
  <si>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</si>
  <si>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</si>
  <si>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</si>
  <si>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</si>
  <si>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</si>
  <si>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</si>
  <si>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</si>
  <si>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</si>
  <si>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</si>
  <si>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</si>
  <si>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</si>
  <si>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</si>
  <si>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</si>
  <si>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</si>
  <si>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</si>
  <si>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</si>
  <si>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</si>
  <si>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</si>
  <si>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</si>
  <si>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</si>
  <si>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</si>
  <si>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</si>
  <si>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</si>
  <si>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</si>
  <si>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</si>
  <si>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</si>
  <si>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</si>
  <si>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</si>
  <si>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</si>
  <si>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</si>
  <si>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</si>
  <si>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</si>
  <si>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</si>
  <si>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</si>
  <si>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</si>
  <si>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</si>
  <si>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</si>
  <si>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</si>
  <si>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</si>
  <si>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</si>
  <si>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</si>
  <si>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</si>
  <si>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</si>
  <si>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</si>
  <si>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</si>
  <si>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</si>
  <si>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</si>
  <si>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</si>
  <si>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</si>
  <si>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</si>
  <si>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</si>
  <si>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</si>
  <si>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</si>
  <si>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</si>
  <si>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</si>
  <si>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</si>
  <si>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</si>
  <si>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</si>
  <si>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</si>
  <si>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</si>
  <si>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</si>
  <si>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</si>
  <si>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</si>
  <si>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</si>
  <si>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</si>
  <si>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</si>
  <si>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</si>
  <si>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</si>
  <si>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</si>
  <si>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</si>
  <si>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</si>
  <si>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</si>
  <si>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</si>
  <si>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</si>
  <si>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</si>
  <si>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</si>
  <si>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</si>
  <si>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</si>
  <si>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</si>
  <si>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</si>
  <si>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</si>
  <si>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</si>
  <si>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</si>
  <si>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</si>
  <si>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</si>
  <si>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</si>
  <si>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</si>
  <si>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</si>
  <si>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</si>
  <si>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</si>
  <si>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</si>
  <si>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</si>
  <si>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</si>
  <si>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</si>
  <si>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</si>
  <si>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</si>
  <si>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</si>
  <si>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</si>
  <si>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</si>
  <si>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</si>
  <si>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</si>
  <si>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</si>
  <si>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</si>
  <si>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</si>
  <si>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</si>
  <si>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</si>
  <si>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</si>
  <si>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</si>
  <si>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</si>
  <si>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</si>
  <si>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</si>
  <si>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</si>
  <si>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</si>
  <si>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</si>
  <si>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</si>
  <si>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</si>
  <si>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</si>
  <si>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</si>
  <si>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</si>
  <si>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</si>
  <si>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</si>
  <si>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</si>
  <si>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</si>
  <si>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</si>
  <si>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</si>
  <si>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</si>
  <si>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</si>
  <si>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</si>
  <si>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</si>
  <si>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</si>
  <si>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</si>
  <si>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</si>
  <si>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</si>
  <si>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</si>
  <si>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</si>
  <si>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</si>
  <si>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</si>
  <si>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</si>
  <si>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</si>
  <si>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</si>
  <si>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</si>
  <si>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</si>
  <si>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</si>
  <si>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</si>
  <si>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</si>
  <si>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</si>
  <si>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</si>
  <si>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</si>
  <si>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</si>
  <si>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</si>
  <si>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</si>
  <si>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</si>
  <si>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</si>
  <si>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</si>
  <si>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</si>
  <si>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</si>
  <si>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</si>
  <si>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</si>
  <si>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</si>
  <si>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</si>
  <si>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</si>
  <si>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</si>
  <si>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</si>
  <si>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</si>
  <si>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</si>
  <si>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</si>
  <si>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</si>
  <si>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</si>
  <si>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</si>
  <si>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</si>
  <si>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</si>
  <si>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</si>
  <si>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</si>
  <si>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</si>
  <si>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</si>
  <si>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</si>
  <si>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</si>
  <si>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</si>
  <si>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</si>
  <si>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</si>
  <si>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</si>
  <si>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</si>
  <si>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</si>
  <si>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</si>
  <si>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</si>
  <si>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</si>
  <si>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</si>
  <si>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</si>
  <si>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</si>
  <si>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</si>
  <si>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</si>
  <si>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</si>
  <si>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</si>
  <si>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</si>
  <si>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</si>
  <si>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</si>
  <si>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</si>
  <si>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</si>
  <si>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</si>
  <si>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</si>
  <si>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</si>
  <si>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</si>
  <si>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</si>
  <si>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</si>
  <si>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</si>
  <si>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</si>
  <si>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</si>
  <si>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</si>
  <si>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</si>
  <si>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</si>
  <si>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</si>
  <si>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</si>
  <si>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</si>
  <si>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</si>
  <si>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</si>
  <si>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</si>
  <si>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</si>
  <si>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</si>
  <si>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</si>
  <si>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</si>
  <si>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</si>
  <si>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</si>
  <si>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</si>
  <si>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</si>
  <si>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</si>
  <si>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</si>
  <si>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</si>
  <si>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</si>
  <si>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</si>
  <si>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</si>
  <si>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</si>
  <si>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</si>
  <si>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</si>
  <si>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</si>
  <si>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</si>
  <si>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</si>
  <si>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</si>
  <si>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</si>
  <si>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</si>
  <si>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</si>
  <si>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</si>
  <si>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</si>
  <si>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</si>
  <si>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</si>
  <si>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</si>
  <si>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</si>
  <si>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</si>
  <si>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</si>
  <si>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</si>
  <si>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</si>
  <si>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</si>
  <si>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</si>
  <si>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</si>
  <si>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</si>
  <si>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</si>
  <si>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</si>
  <si>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</si>
  <si>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</si>
  <si>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</si>
  <si>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</si>
  <si>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</si>
  <si>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</si>
  <si>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</si>
  <si>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</si>
  <si>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</si>
  <si>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</si>
  <si>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</si>
  <si>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</si>
  <si>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</si>
  <si>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</si>
  <si>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</si>
  <si>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</si>
  <si>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</si>
  <si>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</si>
  <si>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</si>
  <si>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</si>
  <si>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</si>
  <si>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</si>
  <si>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</si>
  <si>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</si>
  <si>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</si>
  <si>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</si>
  <si>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</si>
  <si>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</si>
  <si>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</si>
  <si>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</si>
  <si>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</si>
  <si>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</si>
  <si>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</si>
  <si>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</si>
  <si>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</si>
  <si>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</si>
  <si>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</si>
  <si>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</si>
  <si>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</si>
  <si>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</si>
  <si>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</si>
  <si>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</si>
  <si>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</si>
  <si>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</si>
  <si>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</si>
  <si>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</si>
  <si>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</si>
  <si>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</si>
  <si>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</si>
  <si>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</si>
  <si>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</si>
  <si>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</si>
  <si>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</si>
  <si>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</si>
  <si>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</si>
  <si>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</si>
  <si>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</si>
  <si>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</si>
  <si>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</si>
  <si>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</si>
  <si>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</si>
  <si>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</si>
  <si>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</si>
  <si>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</si>
  <si>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</si>
  <si>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</si>
  <si>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</si>
  <si>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</si>
  <si>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</si>
  <si>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</si>
  <si>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</si>
  <si>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</si>
  <si>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</si>
  <si>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</si>
  <si>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</si>
  <si>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</si>
  <si>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</si>
  <si>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</si>
  <si>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</si>
  <si>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</si>
  <si>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</si>
  <si>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</si>
  <si>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</si>
  <si>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</si>
  <si>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</si>
  <si>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</si>
  <si>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</si>
  <si>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</si>
  <si>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</si>
  <si>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</si>
  <si>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</si>
  <si>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</si>
  <si>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</si>
  <si>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</si>
  <si>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</si>
  <si>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</si>
  <si>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</si>
  <si>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</si>
  <si>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</si>
  <si>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</si>
  <si>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</si>
  <si>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</si>
  <si>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</si>
  <si>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</si>
  <si>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</si>
  <si>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</si>
  <si>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</si>
  <si>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</si>
  <si>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</si>
  <si>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</si>
  <si>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</si>
  <si>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</si>
  <si>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</si>
  <si>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</si>
  <si>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</si>
  <si>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</si>
  <si>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</si>
  <si>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</si>
  <si>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</si>
  <si>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</si>
  <si>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</si>
  <si>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</si>
  <si>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</si>
  <si>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</si>
  <si>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</si>
  <si>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</si>
  <si>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</si>
  <si>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</si>
  <si>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</si>
  <si>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</si>
  <si>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</si>
  <si>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</si>
  <si>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</si>
  <si>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</si>
  <si>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</si>
  <si>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</si>
  <si>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</si>
  <si>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</si>
  <si>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</si>
  <si>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</si>
  <si>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</si>
  <si>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</si>
  <si>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</si>
  <si>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</si>
  <si>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</si>
  <si>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</si>
  <si>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</si>
  <si>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</si>
  <si>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</si>
  <si>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</si>
  <si>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</si>
  <si>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</si>
  <si>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</si>
  <si>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</si>
  <si>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</si>
  <si>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</si>
  <si>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</si>
  <si>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</si>
  <si>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</si>
  <si>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</si>
  <si>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</si>
  <si>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</si>
  <si>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</si>
  <si>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</si>
  <si>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</si>
  <si>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</si>
  <si>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</si>
  <si>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</si>
  <si>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</si>
  <si>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</si>
  <si>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</si>
  <si>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</si>
  <si>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</si>
  <si>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</si>
  <si>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</si>
  <si>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</si>
  <si>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</si>
  <si>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</si>
  <si>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</si>
  <si>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</si>
  <si>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</si>
  <si>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</si>
  <si>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</si>
  <si>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</si>
  <si>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</si>
  <si>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</si>
  <si>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</si>
  <si>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</si>
  <si>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</si>
  <si>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</si>
  <si>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</si>
  <si>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</si>
  <si>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</si>
  <si>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</si>
  <si>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</si>
  <si>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</si>
  <si>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</si>
  <si>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</si>
  <si>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</si>
  <si>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</si>
  <si>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</si>
  <si>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</si>
  <si>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</si>
  <si>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</si>
  <si>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</si>
  <si>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</si>
  <si>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</si>
  <si>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</si>
  <si>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</si>
  <si>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</si>
  <si>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</si>
  <si>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</si>
  <si>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</si>
  <si>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</si>
  <si>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</si>
  <si>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</si>
  <si>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</si>
  <si>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</si>
  <si>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</si>
  <si>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</si>
  <si>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</si>
  <si>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</si>
  <si>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</si>
  <si>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</si>
  <si>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</si>
  <si>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</si>
  <si>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</si>
  <si>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</si>
  <si>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</si>
  <si>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</si>
  <si>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</si>
  <si>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</si>
  <si>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</si>
  <si>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</si>
  <si>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</si>
  <si>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</si>
  <si>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</si>
  <si>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</si>
  <si>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</si>
  <si>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</si>
  <si>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</si>
  <si>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</si>
  <si>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</si>
  <si>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</si>
  <si>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</si>
  <si>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</si>
  <si>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</si>
  <si>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</si>
  <si>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</si>
  <si>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</si>
  <si>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</si>
  <si>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</si>
  <si>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</si>
  <si>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</si>
  <si>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</si>
  <si>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</si>
  <si>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</si>
  <si>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</si>
  <si>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</si>
  <si>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</si>
  <si>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</si>
  <si>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</si>
  <si>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</si>
  <si>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</si>
  <si>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</si>
  <si>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</si>
  <si>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</si>
  <si>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</si>
  <si>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</si>
  <si>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</si>
  <si>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</si>
  <si>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</si>
  <si>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</si>
  <si>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</si>
  <si>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</si>
  <si>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</si>
  <si>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</si>
  <si>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</si>
  <si>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</si>
  <si>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</si>
  <si>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</si>
  <si>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</si>
  <si>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</si>
  <si>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</si>
  <si>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</si>
  <si>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</si>
  <si>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</si>
  <si>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</si>
  <si>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</si>
  <si>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</si>
  <si>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</si>
  <si>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</si>
  <si>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</si>
  <si>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</si>
  <si>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</si>
  <si>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</si>
  <si>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</si>
  <si>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</si>
  <si>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</si>
  <si>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</si>
  <si>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</si>
  <si>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</si>
  <si>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</si>
  <si>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</si>
  <si>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</si>
  <si>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</si>
  <si>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</si>
  <si>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</si>
  <si>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</si>
  <si>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</si>
  <si>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</si>
  <si>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</si>
  <si>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</si>
  <si>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</si>
  <si>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</si>
  <si>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</si>
  <si>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</si>
  <si>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</si>
  <si>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</si>
  <si>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</si>
  <si>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</si>
  <si>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</si>
  <si>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</si>
  <si>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</si>
  <si>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</si>
  <si>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</si>
  <si>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</si>
  <si>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</si>
  <si>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</si>
  <si>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</si>
  <si>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</si>
  <si>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</si>
  <si>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</si>
  <si>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</si>
  <si>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</si>
  <si>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</si>
  <si>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</si>
  <si>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</si>
  <si>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</si>
  <si>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</si>
  <si>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</si>
  <si>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</si>
  <si>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</si>
  <si>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</si>
  <si>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</si>
  <si>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</si>
  <si>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</si>
  <si>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</si>
  <si>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</si>
  <si>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</si>
  <si>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</si>
  <si>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</si>
  <si>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</si>
  <si>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</si>
  <si>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</si>
  <si>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</si>
  <si>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</si>
  <si>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</si>
  <si>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</si>
  <si>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</si>
  <si>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</si>
  <si>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</si>
  <si>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</si>
  <si>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</si>
  <si>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</si>
  <si>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</si>
  <si>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</si>
  <si>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</si>
  <si>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</si>
  <si>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</si>
  <si>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</si>
  <si>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</si>
  <si>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</si>
  <si>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</si>
  <si>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</si>
  <si>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</si>
  <si>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</si>
  <si>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</si>
  <si>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</si>
  <si>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</si>
  <si>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</si>
  <si>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</si>
  <si>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</si>
  <si>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</si>
  <si>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</si>
  <si>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</si>
  <si>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</si>
  <si>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</si>
  <si>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</si>
  <si>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</si>
  <si>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</si>
  <si>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</si>
  <si>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</si>
  <si>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</si>
  <si>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</si>
  <si>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</si>
  <si>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</si>
  <si>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</si>
  <si>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</si>
  <si>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</si>
  <si>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</si>
  <si>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</si>
  <si>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</si>
  <si>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</si>
  <si>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</si>
  <si>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</si>
  <si>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</si>
  <si>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</si>
  <si>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</si>
  <si>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</si>
  <si>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</si>
  <si>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</si>
  <si>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</si>
  <si>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</si>
  <si>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</si>
  <si>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</si>
  <si>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</si>
  <si>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</si>
  <si>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</si>
  <si>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</si>
  <si>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</si>
  <si>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</si>
  <si>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</si>
  <si>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</si>
  <si>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</si>
  <si>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</si>
  <si>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</si>
  <si>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</si>
  <si>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</si>
  <si>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</si>
  <si>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</si>
  <si>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</si>
  <si>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</si>
  <si>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</si>
  <si>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</si>
  <si>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</si>
  <si>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</si>
  <si>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</si>
  <si>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</si>
  <si>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</si>
  <si>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</si>
  <si>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</si>
  <si>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</si>
  <si>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</si>
  <si>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</si>
  <si>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</si>
  <si>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</si>
  <si>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</si>
  <si>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</si>
  <si>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</si>
  <si>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</si>
  <si>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</si>
  <si>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</si>
  <si>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</si>
  <si>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</si>
  <si>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</si>
  <si>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</si>
  <si>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</si>
  <si>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</si>
  <si>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</si>
  <si>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</si>
  <si>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</si>
  <si>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</si>
  <si>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</si>
  <si>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</si>
  <si>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</si>
  <si>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</si>
  <si>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</si>
  <si>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</si>
  <si>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</si>
  <si>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</si>
  <si>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</si>
  <si>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</si>
  <si>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</si>
  <si>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</si>
  <si>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</si>
  <si>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</si>
  <si>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</si>
  <si>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</si>
  <si>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</si>
  <si>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</si>
  <si>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</si>
  <si>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</si>
  <si>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</si>
  <si>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</si>
  <si>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</si>
  <si>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</si>
  <si>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</si>
  <si>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</si>
  <si>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</si>
  <si>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</si>
  <si>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</si>
  <si>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</si>
  <si>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</si>
  <si>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</si>
  <si>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</si>
  <si>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</si>
  <si>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</si>
  <si>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</si>
  <si>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</si>
  <si>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</si>
  <si>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</si>
  <si>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</si>
  <si>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</si>
  <si>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</si>
  <si>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</si>
  <si>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</si>
  <si>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</si>
  <si>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</si>
  <si>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</si>
  <si>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</si>
  <si>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</si>
  <si>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</si>
  <si>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</si>
  <si>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</si>
  <si>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</si>
  <si>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</si>
  <si>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</si>
  <si>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</si>
  <si>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</si>
  <si>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</si>
  <si>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</si>
  <si>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</si>
  <si>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</si>
  <si>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</si>
  <si>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</si>
  <si>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</si>
  <si>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</si>
  <si>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</si>
  <si>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</si>
  <si>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</si>
  <si>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</si>
  <si>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</si>
  <si>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</si>
  <si>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</si>
  <si>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</si>
  <si>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</si>
  <si>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</si>
  <si>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</si>
  <si>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</si>
  <si>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</si>
  <si>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</si>
  <si>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</si>
  <si>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</si>
  <si>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</si>
  <si>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</si>
  <si>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</si>
  <si>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</si>
  <si>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</si>
  <si>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</si>
  <si>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</si>
  <si>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</si>
  <si>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</si>
  <si>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</si>
  <si>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</si>
  <si>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</si>
  <si>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</si>
  <si>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</si>
  <si>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</si>
  <si>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</si>
  <si>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</si>
  <si>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</si>
  <si>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</si>
  <si>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</si>
  <si>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</si>
  <si>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</si>
  <si>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</si>
  <si>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</si>
  <si>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</si>
  <si>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</si>
  <si>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</si>
  <si>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</si>
  <si>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</si>
  <si>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</si>
  <si>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</si>
  <si>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</si>
  <si>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</si>
  <si>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</si>
  <si>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</si>
  <si>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</si>
  <si>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</si>
  <si>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</si>
  <si>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</si>
  <si>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</si>
  <si>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</si>
  <si>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</si>
  <si>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</si>
  <si>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</si>
  <si>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</si>
  <si>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</si>
  <si>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</si>
  <si>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</si>
  <si>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</si>
  <si>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</si>
  <si>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</si>
  <si>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</si>
  <si>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</si>
  <si>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</si>
  <si>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</si>
  <si>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</si>
  <si>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</si>
  <si>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</si>
  <si>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</si>
  <si>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</si>
  <si>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</si>
  <si>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</si>
  <si>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</si>
  <si>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</si>
  <si>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</si>
  <si>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</si>
  <si>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</si>
  <si>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</si>
  <si>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</si>
  <si>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</si>
  <si>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</si>
  <si>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</si>
  <si>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</si>
  <si>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</si>
  <si>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</si>
  <si>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</si>
  <si>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</si>
  <si>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</si>
  <si>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</si>
  <si>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</si>
  <si>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</si>
  <si>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</si>
  <si>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</si>
  <si>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</si>
  <si>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</si>
  <si>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</si>
  <si>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</si>
  <si>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</si>
  <si>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</si>
  <si>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</si>
  <si>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</si>
  <si>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</si>
  <si>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</si>
  <si>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</si>
  <si>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</si>
  <si>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</si>
  <si>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</si>
  <si>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</si>
  <si>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</si>
  <si>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</si>
  <si>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</si>
  <si>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</si>
  <si>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</si>
  <si>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</si>
  <si>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</si>
  <si>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</si>
  <si>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</si>
  <si>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</si>
  <si>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</si>
  <si>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</si>
  <si>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</si>
  <si>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</si>
  <si>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</si>
  <si>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</si>
  <si>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</si>
  <si>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</si>
  <si>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</si>
  <si>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</si>
  <si>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</si>
  <si>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</si>
  <si>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</si>
  <si>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</si>
  <si>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</si>
  <si>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</si>
  <si>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</si>
  <si>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</si>
  <si>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</si>
  <si>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</si>
  <si>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</si>
  <si>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</si>
  <si>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</si>
  <si>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</si>
  <si>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</si>
  <si>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</si>
  <si>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</si>
  <si>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</si>
  <si>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</si>
  <si>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</si>
  <si>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</si>
  <si>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</si>
  <si>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</si>
  <si>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</si>
  <si>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</si>
  <si>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</si>
  <si>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</si>
  <si>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</si>
  <si>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</si>
  <si>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</si>
  <si>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</si>
  <si>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</si>
  <si>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</si>
  <si>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</si>
  <si>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</si>
  <si>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</si>
  <si>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</si>
  <si>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</si>
  <si>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</si>
  <si>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</si>
  <si>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</si>
  <si>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</si>
  <si>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</si>
  <si>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</si>
  <si>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</si>
  <si>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</si>
  <si>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</si>
  <si>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</si>
  <si>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</si>
  <si>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</si>
  <si>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</si>
  <si>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</si>
  <si>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</si>
  <si>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</si>
  <si>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</si>
  <si>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</si>
  <si>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</si>
  <si>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</si>
  <si>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</si>
  <si>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</si>
  <si>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</si>
  <si>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</si>
  <si>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</si>
  <si>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</si>
  <si>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</si>
  <si>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</si>
  <si>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</si>
  <si>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</si>
  <si>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</si>
  <si>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</si>
  <si>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</si>
  <si>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</si>
  <si>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</si>
  <si>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</si>
  <si>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</si>
  <si>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</si>
  <si>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</si>
  <si>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</si>
  <si>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</si>
  <si>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</si>
  <si>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</si>
  <si>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</si>
  <si>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</si>
  <si>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</si>
  <si>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</si>
  <si>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</si>
  <si>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</si>
  <si>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</si>
  <si>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</si>
  <si>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</si>
  <si>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</si>
  <si>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</si>
  <si>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</si>
  <si>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</si>
  <si>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</si>
  <si>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</si>
  <si>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</si>
  <si>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</si>
  <si>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</si>
  <si>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</si>
  <si>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</si>
  <si>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</si>
  <si>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</si>
  <si>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</si>
  <si>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</si>
  <si>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</si>
  <si>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</si>
  <si>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</si>
  <si>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</si>
  <si>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</si>
  <si>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</si>
  <si>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</si>
  <si>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</si>
  <si>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</si>
  <si>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</si>
  <si>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</si>
  <si>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</si>
  <si>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</si>
  <si>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</si>
  <si>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</si>
  <si>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</si>
  <si>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</si>
  <si>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</si>
  <si>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</si>
  <si>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</si>
  <si>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</si>
  <si>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</si>
  <si>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</si>
  <si>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</si>
  <si>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</si>
  <si>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</si>
  <si>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</si>
  <si>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</si>
  <si>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</si>
  <si>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</si>
  <si>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</si>
  <si>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</si>
  <si>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</si>
  <si>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</si>
  <si>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</si>
  <si>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</si>
  <si>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</si>
  <si>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</si>
  <si>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</si>
  <si>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</si>
  <si>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</si>
  <si>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</si>
  <si>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</si>
  <si>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</si>
  <si>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</si>
  <si>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</si>
  <si>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</si>
  <si>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</si>
  <si>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</si>
  <si>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</si>
  <si>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</si>
  <si>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</si>
  <si>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</si>
  <si>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</si>
  <si>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</si>
  <si>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</si>
  <si>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</si>
  <si>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</si>
  <si>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</si>
  <si>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</si>
  <si>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</si>
  <si>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</si>
  <si>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</si>
  <si>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</si>
  <si>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</si>
  <si>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</si>
  <si>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</si>
  <si>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</si>
  <si>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</si>
  <si>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</si>
  <si>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</si>
  <si>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</si>
  <si>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</si>
  <si>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</si>
  <si>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</si>
  <si>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</si>
  <si>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</si>
  <si>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</si>
  <si>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</si>
  <si>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</si>
  <si>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</si>
  <si>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</si>
  <si>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</si>
  <si>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</si>
  <si>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</si>
  <si>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</si>
  <si>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</si>
  <si>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</si>
  <si>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</si>
  <si>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</si>
  <si>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</si>
  <si>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</si>
  <si>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</si>
  <si>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</si>
  <si>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</si>
  <si>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</si>
  <si>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</si>
  <si>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</si>
  <si>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</si>
  <si>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</si>
  <si>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</si>
  <si>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</si>
  <si>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</si>
  <si>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</si>
  <si>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</si>
  <si>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</si>
  <si>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</si>
  <si>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</si>
  <si>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</si>
  <si>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</si>
  <si>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</si>
  <si>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</si>
  <si>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</si>
  <si>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</si>
  <si>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</si>
  <si>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</si>
  <si>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</si>
  <si>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</si>
  <si>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</si>
  <si>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</si>
  <si>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</si>
  <si>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</si>
  <si>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</si>
  <si>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</si>
  <si>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</si>
  <si>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</si>
  <si>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</si>
  <si>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</si>
  <si>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</si>
  <si>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</si>
  <si>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</si>
  <si>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</si>
  <si>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</si>
  <si>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</si>
  <si>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</si>
  <si>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</si>
  <si>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</si>
  <si>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</si>
  <si>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</si>
  <si>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</si>
  <si>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</si>
  <si>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</si>
  <si>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</si>
  <si>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</si>
  <si>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</si>
  <si>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</si>
  <si>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</si>
  <si>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</si>
  <si>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</si>
  <si>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</si>
  <si>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</si>
  <si>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</si>
  <si>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</si>
  <si>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</si>
  <si>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</si>
  <si>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</si>
  <si>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</si>
  <si>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</si>
  <si>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</si>
  <si>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</si>
  <si>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</si>
  <si>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</si>
  <si>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</si>
  <si>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</si>
  <si>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</si>
  <si>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</si>
  <si>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</si>
  <si>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</si>
  <si>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</si>
  <si>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</si>
  <si>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</si>
  <si>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</si>
  <si>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</si>
  <si>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</si>
  <si>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</si>
  <si>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</si>
  <si>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</si>
  <si>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</si>
  <si>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</si>
  <si>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</si>
  <si>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</si>
  <si>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</si>
  <si>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</si>
  <si>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</si>
  <si>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</si>
  <si>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</si>
  <si>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</si>
  <si>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</si>
  <si>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</si>
  <si>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</si>
  <si>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</si>
  <si>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</si>
  <si>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</si>
  <si>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</si>
  <si>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</si>
  <si>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</si>
  <si>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</si>
  <si>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</si>
  <si>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</si>
  <si>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</si>
  <si>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</si>
  <si>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</si>
  <si>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</si>
  <si>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</si>
  <si>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</si>
  <si>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</si>
  <si>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</si>
  <si>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</si>
  <si>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</si>
  <si>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</si>
  <si>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</si>
  <si>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</si>
  <si>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</si>
  <si>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</si>
  <si>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</si>
  <si>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</si>
  <si>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</si>
  <si>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</si>
  <si>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</si>
  <si>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</si>
  <si>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</si>
  <si>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</si>
  <si>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</si>
  <si>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</si>
  <si>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</si>
  <si>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</si>
  <si>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</si>
  <si>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</si>
  <si>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</si>
  <si>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</si>
  <si>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</si>
  <si>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</si>
  <si>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</si>
  <si>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</si>
  <si>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</si>
  <si>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</si>
  <si>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</si>
  <si>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</si>
  <si>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</si>
  <si>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</si>
  <si>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</si>
  <si>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</si>
  <si>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</si>
  <si>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</si>
  <si>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</si>
  <si>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</si>
  <si>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</si>
  <si>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</si>
  <si>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</si>
  <si>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</si>
  <si>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</si>
  <si>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</si>
  <si>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</si>
  <si>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</si>
  <si>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</si>
  <si>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</si>
  <si>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</si>
  <si>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</si>
  <si>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</si>
  <si>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</si>
  <si>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</si>
  <si>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</si>
  <si>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</si>
  <si>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</si>
  <si>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</si>
  <si>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</si>
  <si>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</si>
  <si>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</si>
  <si>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</si>
  <si>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</si>
  <si>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</si>
  <si>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</si>
  <si>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</si>
  <si>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</si>
  <si>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</si>
  <si>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</si>
  <si>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</si>
  <si>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</si>
  <si>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</si>
  <si>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</si>
  <si>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</si>
  <si>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</si>
  <si>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</si>
  <si>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</si>
  <si>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</si>
  <si>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</si>
  <si>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</si>
  <si>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</si>
  <si>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</si>
  <si>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</si>
  <si>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</si>
  <si>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</si>
  <si>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</si>
  <si>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</si>
  <si>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</si>
  <si>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</si>
  <si>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</si>
  <si>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</si>
  <si>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</si>
  <si>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</si>
  <si>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</si>
  <si>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</si>
  <si>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</si>
  <si>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</si>
  <si>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</si>
  <si>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</si>
  <si>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</si>
  <si>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</si>
  <si>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</si>
  <si>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</si>
  <si>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</si>
  <si>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</si>
  <si>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</si>
  <si>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</si>
  <si>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</si>
  <si>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</si>
  <si>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</si>
  <si>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</si>
  <si>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</si>
  <si>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</si>
  <si>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</si>
  <si>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</si>
  <si>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</si>
  <si>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</si>
  <si>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</si>
  <si>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</si>
  <si>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</si>
  <si>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</si>
  <si>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</si>
  <si>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</si>
  <si>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</si>
  <si>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</si>
  <si>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</si>
  <si>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</si>
  <si>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</si>
  <si>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</si>
  <si>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</si>
  <si>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</si>
  <si>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</si>
  <si>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</si>
  <si>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</si>
  <si>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</si>
  <si>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</si>
  <si>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</si>
  <si>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</si>
  <si>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</si>
  <si>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</si>
  <si>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</si>
  <si>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</si>
  <si>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</si>
  <si>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</si>
  <si>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</si>
  <si>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</si>
  <si>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</si>
  <si>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</si>
  <si>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</si>
  <si>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</si>
  <si>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</si>
  <si>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</si>
  <si>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</si>
  <si>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</si>
  <si>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</si>
  <si>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</si>
  <si>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</si>
  <si>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</si>
  <si>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</si>
  <si>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</si>
  <si>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</si>
  <si>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</si>
  <si>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</si>
  <si>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</si>
  <si>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</si>
  <si>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</si>
  <si>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</si>
  <si>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</si>
  <si>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</si>
  <si>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</si>
  <si>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</si>
  <si>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</si>
  <si>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</si>
  <si>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</si>
  <si>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</si>
  <si>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</si>
  <si>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</si>
  <si>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</si>
  <si>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</si>
  <si>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</si>
  <si>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</si>
  <si>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</si>
  <si>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</si>
  <si>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</si>
  <si>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</si>
  <si>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</si>
  <si>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</si>
  <si>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</si>
  <si>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</si>
  <si>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</si>
  <si>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</si>
  <si>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</si>
  <si>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</si>
  <si>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</si>
  <si>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</si>
  <si>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</si>
  <si>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</si>
  <si>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</si>
  <si>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</si>
  <si>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</si>
  <si>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</si>
  <si>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</si>
  <si>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</si>
  <si>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</si>
  <si>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</si>
  <si>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</si>
  <si>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</si>
  <si>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</si>
  <si>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</si>
  <si>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</si>
  <si>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</si>
  <si>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</si>
  <si>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</si>
  <si>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</si>
  <si>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</si>
  <si>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</si>
  <si>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</si>
  <si>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</si>
  <si>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</si>
  <si>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</si>
  <si>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</si>
  <si>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</si>
  <si>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</si>
  <si>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</si>
  <si>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</si>
  <si>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</si>
  <si>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</si>
  <si>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</si>
  <si>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</si>
  <si>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</si>
  <si>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</si>
  <si>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</si>
  <si>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</si>
  <si>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</si>
  <si>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</si>
  <si>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</si>
  <si>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</si>
  <si>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</si>
  <si>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</si>
  <si>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</si>
  <si>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</si>
  <si>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</si>
  <si>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</si>
  <si>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</si>
  <si>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</si>
  <si>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</si>
  <si>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</si>
  <si>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</si>
  <si>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</si>
  <si>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</si>
  <si>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</si>
  <si>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</si>
  <si>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</si>
  <si>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</si>
  <si>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</si>
  <si>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</si>
  <si>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</si>
  <si>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</si>
  <si>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</si>
  <si>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</si>
  <si>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</si>
  <si>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</si>
  <si>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</si>
  <si>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</si>
  <si>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</si>
  <si>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</si>
  <si>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</si>
  <si>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</si>
  <si>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</si>
  <si>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</si>
  <si>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</si>
  <si>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</si>
  <si>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</si>
  <si>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</si>
  <si>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</si>
  <si>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</si>
  <si>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</si>
  <si>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</si>
  <si>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</si>
  <si>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</si>
  <si>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</si>
  <si>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</si>
  <si>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</si>
  <si>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</si>
  <si>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</si>
  <si>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</si>
  <si>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</si>
  <si>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</si>
  <si>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</si>
  <si>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</si>
  <si>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</si>
  <si>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</si>
  <si>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</si>
  <si>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</si>
  <si>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</si>
  <si>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</si>
  <si>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</si>
  <si>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</si>
  <si>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</si>
  <si>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</si>
  <si>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</si>
  <si>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</si>
  <si>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</si>
  <si>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</si>
  <si>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</si>
  <si>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</si>
  <si>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</si>
  <si>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</si>
  <si>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</si>
  <si>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</si>
  <si>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</si>
  <si>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</si>
  <si>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</si>
  <si>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</si>
  <si>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</si>
  <si>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</si>
  <si>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</si>
  <si>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</si>
  <si>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</si>
  <si>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</si>
  <si>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</si>
  <si>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</si>
  <si>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</si>
  <si>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</si>
  <si>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</si>
  <si>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</si>
  <si>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</si>
  <si>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</si>
  <si>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</si>
  <si>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</si>
  <si>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</si>
  <si>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</si>
  <si>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</si>
  <si>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</si>
  <si>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</si>
  <si>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</si>
  <si>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</si>
  <si>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</si>
  <si>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</si>
  <si>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</si>
  <si>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</si>
  <si>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</si>
  <si>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</si>
  <si>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</si>
  <si>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</si>
  <si>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</si>
  <si>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</si>
  <si>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</si>
  <si>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</si>
  <si>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</si>
  <si>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</si>
  <si>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</si>
  <si>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</si>
  <si>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</si>
  <si>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</si>
  <si>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</si>
  <si>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</si>
  <si>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</si>
  <si>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</si>
  <si>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</si>
  <si>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</si>
  <si>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</si>
  <si>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</si>
  <si>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</si>
  <si>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</si>
  <si>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</si>
  <si>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</si>
  <si>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</si>
  <si>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</si>
  <si>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</si>
  <si>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</si>
  <si>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</si>
  <si>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</si>
  <si>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</si>
  <si>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</si>
  <si>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</si>
  <si>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</si>
  <si>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</si>
  <si>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</si>
  <si>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</si>
  <si>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</si>
  <si>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</si>
  <si>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</si>
  <si>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</si>
  <si>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</si>
  <si>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</si>
  <si>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</si>
  <si>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</si>
  <si>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</si>
  <si>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</si>
  <si>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</si>
  <si>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</si>
  <si>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</si>
  <si>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</si>
  <si>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</si>
  <si>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</si>
  <si>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</si>
  <si>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</si>
  <si>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</si>
  <si>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</si>
  <si>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</si>
  <si>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</si>
  <si>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</si>
  <si>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</si>
  <si>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</si>
  <si>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</si>
  <si>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</si>
  <si>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</si>
  <si>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</si>
  <si>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</si>
  <si>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</si>
  <si>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</si>
  <si>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</si>
  <si>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</si>
  <si>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</si>
  <si>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</si>
  <si>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</si>
  <si>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</si>
  <si>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</si>
  <si>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</si>
  <si>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</si>
  <si>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</si>
  <si>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</si>
  <si>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</si>
  <si>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</si>
  <si>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</si>
  <si>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</si>
  <si>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</si>
  <si>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</si>
  <si>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</si>
  <si>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</si>
  <si>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</si>
  <si>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</si>
  <si>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</si>
  <si>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</si>
  <si>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</si>
  <si>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</si>
  <si>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</si>
  <si>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</si>
  <si>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</si>
  <si>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</si>
  <si>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</si>
  <si>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</si>
  <si>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</si>
  <si>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</si>
  <si>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</si>
  <si>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</si>
  <si>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</si>
  <si>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</si>
  <si>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</si>
  <si>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</si>
  <si>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</si>
  <si>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</si>
  <si>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</si>
  <si>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</si>
  <si>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</si>
  <si>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</si>
  <si>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</si>
  <si>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</si>
  <si>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</si>
  <si>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</si>
  <si>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</si>
  <si>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</si>
  <si>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</si>
  <si>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</si>
  <si>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</si>
  <si>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</si>
  <si>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</si>
  <si>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</si>
  <si>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</si>
  <si>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</si>
  <si>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</si>
  <si>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</si>
  <si>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</si>
  <si>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</si>
  <si>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</si>
  <si>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</si>
  <si>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</si>
  <si>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</si>
  <si>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</si>
  <si>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</si>
  <si>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</si>
  <si>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</si>
  <si>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</si>
  <si>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</si>
  <si>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</si>
  <si>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</si>
  <si>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</si>
  <si>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</si>
  <si>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</si>
  <si>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</si>
  <si>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</si>
  <si>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</si>
  <si>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</si>
  <si>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</si>
  <si>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</si>
  <si>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</si>
  <si>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</si>
  <si>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</si>
  <si>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</si>
  <si>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</si>
  <si>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</si>
  <si>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</si>
  <si>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</si>
  <si>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</si>
  <si>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</si>
  <si>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</si>
  <si>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</si>
  <si>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</si>
  <si>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</si>
  <si>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</si>
  <si>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</si>
  <si>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</si>
  <si>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</si>
  <si>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</si>
  <si>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</si>
  <si>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</si>
  <si>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</si>
  <si>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</si>
  <si>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</si>
  <si>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</si>
  <si>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</si>
  <si>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</si>
  <si>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</si>
  <si>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</si>
  <si>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</si>
  <si>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</si>
  <si>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</si>
  <si>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</si>
  <si>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</si>
  <si>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</si>
  <si>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</si>
  <si>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</si>
  <si>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</si>
  <si>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</si>
  <si>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</si>
  <si>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</si>
  <si>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</si>
  <si>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</si>
  <si>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</si>
  <si>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</si>
  <si>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</si>
  <si>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</si>
  <si>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</si>
  <si>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</si>
  <si>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</si>
  <si>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</si>
  <si>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</si>
  <si>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</si>
  <si>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</si>
  <si>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</si>
  <si>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</si>
  <si>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</si>
  <si>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</si>
  <si>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</si>
  <si>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</si>
  <si>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</si>
  <si>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</si>
  <si>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</si>
  <si>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</si>
  <si>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</si>
  <si>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</si>
  <si>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</si>
  <si>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</si>
  <si>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</si>
  <si>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</si>
  <si>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</si>
  <si>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</si>
  <si>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</si>
  <si>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</si>
  <si>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</si>
  <si>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</si>
  <si>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</si>
  <si>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</si>
  <si>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</si>
  <si>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</si>
  <si>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</si>
  <si>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</si>
  <si>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</si>
  <si>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</si>
  <si>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</si>
  <si>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</si>
  <si>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</si>
  <si>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</si>
  <si>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</si>
  <si>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</si>
  <si>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</si>
  <si>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</si>
  <si>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</si>
  <si>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</si>
  <si>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</si>
  <si>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</si>
  <si>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</si>
  <si>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</si>
  <si>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</si>
  <si>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</si>
  <si>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</si>
  <si>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</si>
  <si>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</si>
  <si>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</si>
  <si>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</si>
  <si>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</si>
  <si>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</si>
  <si>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</si>
  <si>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</si>
  <si>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</si>
  <si>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</si>
  <si>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</si>
  <si>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</si>
  <si>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</si>
  <si>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</si>
  <si>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</si>
  <si>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</si>
  <si>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</si>
  <si>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</si>
  <si>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</si>
  <si>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</si>
  <si>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</si>
  <si>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</si>
  <si>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</si>
  <si>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</si>
  <si>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</si>
  <si>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</si>
  <si>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</si>
  <si>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</si>
  <si>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</si>
  <si>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</si>
  <si>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</si>
  <si>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</si>
  <si>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</si>
  <si>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</si>
  <si>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</si>
  <si>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</si>
  <si>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</si>
  <si>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</si>
  <si>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</si>
  <si>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</si>
  <si>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</si>
  <si>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</si>
  <si>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</si>
  <si>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</si>
  <si>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</si>
  <si>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</si>
  <si>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</si>
  <si>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</si>
  <si>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</si>
  <si>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</si>
  <si>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</si>
  <si>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</si>
  <si>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</si>
  <si>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</si>
  <si>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</si>
  <si>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</si>
  <si>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</si>
  <si>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</si>
  <si>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</si>
  <si>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</si>
  <si>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</si>
  <si>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</si>
  <si>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</si>
  <si>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</si>
  <si>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</si>
  <si>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</si>
  <si>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</si>
  <si>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</si>
  <si>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</si>
  <si>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</si>
  <si>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</si>
  <si>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</si>
  <si>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</si>
  <si>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</si>
  <si>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</si>
  <si>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</si>
  <si>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</si>
  <si>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</si>
  <si>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</si>
  <si>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</si>
  <si>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</si>
  <si>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</si>
  <si>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</si>
  <si>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</si>
  <si>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</si>
  <si>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</si>
  <si>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</si>
  <si>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</si>
  <si>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</si>
  <si>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</si>
  <si>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</si>
  <si>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</si>
  <si>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</si>
  <si>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</si>
  <si>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</si>
  <si>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</si>
  <si>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</si>
  <si>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</si>
  <si>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</si>
  <si>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</si>
  <si>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</si>
  <si>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</si>
  <si>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</si>
  <si>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</si>
  <si>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</si>
  <si>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</si>
  <si>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</si>
  <si>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</si>
  <si>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</si>
  <si>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</si>
  <si>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</si>
  <si>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</si>
  <si>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</si>
  <si>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</si>
  <si>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</si>
  <si>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</si>
  <si>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</si>
  <si>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</si>
  <si>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</si>
  <si>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</si>
  <si>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</si>
  <si>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</si>
  <si>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</si>
  <si>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</si>
  <si>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</si>
  <si>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</si>
  <si>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</si>
  <si>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</si>
  <si>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</si>
  <si>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</si>
  <si>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</si>
  <si>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</si>
  <si>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</si>
  <si>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</si>
  <si>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</si>
  <si>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</si>
  <si>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</si>
  <si>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</si>
  <si>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</si>
  <si>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</si>
  <si>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</si>
  <si>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</si>
  <si>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</si>
  <si>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</si>
  <si>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</si>
  <si>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</si>
  <si>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</si>
  <si>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</si>
  <si>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</si>
  <si>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</si>
  <si>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</si>
  <si>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</si>
  <si>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</si>
  <si>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</si>
  <si>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</si>
  <si>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</si>
  <si>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</si>
  <si>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</si>
  <si>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</si>
  <si>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</si>
  <si>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</si>
  <si>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</si>
  <si>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</si>
  <si>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</si>
  <si>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</si>
  <si>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</si>
  <si>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</si>
  <si>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</si>
  <si>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</si>
  <si>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</si>
  <si>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</si>
  <si>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</si>
  <si>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</si>
  <si>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</si>
  <si>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</si>
  <si>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</si>
  <si>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</si>
  <si>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</si>
  <si>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</si>
  <si>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</si>
  <si>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</si>
  <si>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</si>
  <si>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</si>
  <si>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</si>
  <si>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</si>
  <si>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</si>
  <si>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</si>
  <si>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</si>
  <si>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</si>
  <si>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</si>
  <si>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</si>
  <si>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</si>
  <si>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</si>
  <si>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</si>
  <si>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</si>
  <si>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</si>
  <si>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</si>
  <si>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</si>
  <si>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</si>
  <si>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</si>
  <si>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</si>
  <si>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</si>
  <si>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</si>
  <si>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</si>
  <si>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</si>
  <si>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</si>
  <si>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</si>
  <si>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</si>
  <si>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</si>
  <si>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</si>
  <si>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</si>
  <si>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</si>
  <si>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</si>
  <si>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</si>
  <si>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</si>
  <si>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</si>
  <si>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</si>
  <si>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</si>
  <si>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</si>
  <si>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</si>
  <si>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</si>
  <si>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</si>
  <si>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</si>
  <si>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</si>
  <si>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</si>
  <si>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</si>
  <si>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</si>
  <si>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</si>
  <si>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</si>
  <si>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</si>
  <si>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</si>
  <si>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</si>
  <si>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</si>
  <si>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</si>
  <si>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</si>
  <si>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</si>
  <si>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</si>
  <si>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</si>
  <si>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</si>
  <si>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</si>
  <si>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</si>
  <si>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</si>
  <si>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</si>
  <si>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</si>
  <si>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</si>
  <si>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</si>
  <si>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</si>
  <si>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</si>
  <si>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</si>
  <si>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</si>
  <si>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</si>
  <si>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</si>
  <si>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</si>
  <si>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</si>
  <si>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</si>
  <si>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</si>
  <si>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</si>
  <si>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</si>
  <si>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</si>
  <si>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</si>
  <si>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</si>
  <si>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</si>
  <si>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</si>
  <si>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</si>
  <si>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</si>
  <si>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</si>
  <si>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</si>
  <si>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</si>
  <si>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</si>
  <si>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</si>
  <si>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</si>
  <si>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</si>
  <si>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</si>
  <si>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</si>
  <si>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</si>
  <si>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</si>
  <si>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</si>
  <si>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</si>
  <si>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</si>
  <si>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</si>
  <si>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</si>
  <si>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</si>
  <si>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</si>
  <si>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</si>
  <si>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</si>
  <si>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</si>
  <si>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</si>
  <si>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</si>
  <si>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</si>
  <si>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</si>
  <si>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</si>
  <si>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</si>
  <si>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</si>
  <si>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</si>
  <si>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</si>
  <si>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</si>
  <si>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</si>
  <si>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</si>
  <si>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</si>
  <si>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</si>
  <si>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</si>
  <si>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</si>
  <si>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</si>
  <si>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</si>
  <si>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</si>
  <si>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</si>
  <si>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</si>
  <si>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</si>
  <si>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</si>
  <si>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</si>
  <si>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</si>
  <si>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</si>
  <si>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</si>
  <si>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</si>
  <si>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</si>
  <si>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</si>
  <si>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</si>
  <si>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</si>
  <si>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</si>
  <si>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</si>
  <si>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</si>
  <si>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</si>
  <si>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</si>
  <si>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</si>
  <si>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</si>
  <si>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</si>
  <si>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</si>
  <si>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</si>
  <si>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</si>
  <si>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</si>
  <si>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</si>
  <si>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</si>
  <si>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</si>
  <si>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</si>
  <si>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</si>
  <si>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</si>
  <si>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</si>
  <si>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</si>
  <si>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</si>
  <si>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</si>
  <si>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</si>
  <si>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</si>
  <si>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</si>
  <si>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</si>
  <si>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</si>
  <si>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</si>
  <si>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</si>
  <si>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</si>
  <si>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</si>
  <si>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</si>
  <si>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</si>
  <si>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</si>
  <si>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</si>
  <si>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</si>
  <si>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</si>
  <si>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</si>
  <si>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</si>
  <si>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</si>
  <si>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</si>
  <si>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</si>
  <si>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</si>
  <si>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</si>
  <si>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</si>
  <si>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</si>
  <si>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</si>
  <si>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</si>
  <si>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</si>
  <si>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</si>
  <si>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</si>
  <si>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</si>
  <si>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</si>
  <si>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</si>
  <si>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</si>
  <si>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</si>
  <si>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</si>
  <si>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</si>
  <si>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</si>
  <si>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</si>
  <si>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</si>
  <si>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</si>
  <si>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</si>
  <si>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</si>
  <si>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</si>
  <si>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</si>
  <si>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</si>
  <si>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</si>
  <si>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</si>
  <si>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</si>
  <si>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</si>
  <si>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</si>
  <si>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</si>
  <si>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</si>
  <si>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</si>
  <si>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</si>
  <si>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</si>
  <si>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</si>
  <si>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</si>
  <si>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</si>
  <si>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</si>
  <si>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</si>
  <si>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</si>
  <si>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</si>
  <si>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</si>
  <si>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</si>
  <si>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</si>
  <si>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</si>
  <si>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</si>
  <si>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</si>
  <si>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</si>
  <si>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</si>
  <si>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</si>
  <si>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</si>
  <si>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</si>
  <si>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</si>
  <si>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</si>
  <si>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</si>
  <si>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</si>
  <si>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</si>
  <si>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</si>
  <si>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</si>
  <si>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</si>
  <si>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</si>
  <si>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</si>
  <si>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</si>
  <si>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</si>
  <si>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</si>
  <si>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</si>
  <si>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</si>
  <si>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</si>
  <si>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</si>
  <si>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</si>
  <si>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</si>
  <si>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</si>
  <si>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</si>
  <si>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</si>
  <si>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</si>
  <si>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</si>
  <si>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</si>
  <si>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</si>
  <si>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</si>
  <si>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</si>
  <si>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</si>
  <si>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</si>
  <si>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</si>
  <si>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</si>
  <si>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</si>
  <si>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</si>
  <si>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</si>
  <si>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</si>
  <si>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</si>
  <si>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</si>
  <si>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</si>
  <si>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</si>
  <si>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</si>
  <si>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</si>
  <si>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</si>
  <si>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</si>
  <si>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</si>
  <si>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</si>
  <si>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</si>
  <si>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</si>
  <si>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</si>
  <si>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</si>
  <si>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</si>
  <si>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</si>
  <si>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</si>
  <si>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</si>
  <si>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</si>
  <si>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</si>
  <si>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</si>
  <si>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</si>
  <si>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</si>
  <si>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</si>
  <si>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</si>
  <si>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</si>
  <si>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</si>
  <si>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</si>
  <si>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</si>
  <si>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</si>
  <si>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</si>
  <si>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</si>
  <si>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</si>
  <si>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</si>
  <si>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</si>
  <si>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</si>
  <si>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</si>
  <si>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</si>
  <si>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</si>
  <si>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</si>
  <si>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</si>
  <si>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</si>
  <si>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</si>
  <si>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</si>
  <si>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</si>
  <si>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</si>
  <si>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</si>
  <si>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</si>
  <si>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</si>
  <si>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</si>
  <si>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</si>
  <si>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</si>
  <si>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</si>
  <si>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</si>
  <si>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</si>
  <si>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</si>
  <si>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</si>
  <si>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</si>
  <si>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</si>
  <si>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</si>
  <si>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</si>
  <si>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</si>
  <si>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</si>
  <si>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</si>
  <si>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</si>
  <si>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</si>
  <si>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</si>
  <si>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</si>
  <si>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</si>
  <si>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</si>
  <si>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</si>
  <si>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</si>
  <si>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</si>
  <si>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</si>
  <si>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</si>
  <si>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</si>
  <si>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</si>
  <si>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</si>
  <si>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</si>
  <si>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</si>
  <si>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</si>
  <si>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</si>
  <si>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</si>
  <si>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</si>
  <si>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</si>
  <si>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</si>
  <si>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</si>
  <si>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</si>
  <si>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</si>
  <si>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</si>
  <si>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</si>
  <si>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</si>
  <si>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</si>
  <si>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</si>
  <si>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</si>
  <si>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</si>
  <si>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</si>
  <si>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</si>
  <si>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</si>
  <si>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</si>
  <si>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</si>
  <si>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</si>
  <si>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</si>
  <si>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</si>
  <si>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</si>
  <si>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</si>
  <si>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</si>
  <si>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</si>
  <si>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</si>
  <si>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</si>
  <si>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</si>
  <si>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</si>
  <si>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</si>
  <si>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</si>
  <si>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</si>
  <si>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</si>
  <si>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</si>
  <si>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</si>
  <si>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</si>
  <si>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</si>
  <si>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</si>
  <si>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</si>
  <si>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</si>
  <si>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</si>
  <si>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</si>
  <si>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</si>
  <si>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</si>
  <si>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</si>
  <si>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</si>
  <si>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</si>
  <si>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</si>
  <si>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</si>
  <si>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</si>
  <si>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</si>
  <si>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</si>
  <si>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</si>
  <si>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</si>
  <si>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</si>
  <si>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</si>
  <si>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</si>
  <si>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</si>
  <si>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</si>
  <si>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</si>
  <si>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</si>
  <si>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</si>
  <si>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</si>
  <si>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</si>
  <si>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</si>
  <si>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</si>
  <si>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</si>
  <si>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</si>
  <si>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</si>
  <si>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</si>
  <si>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</si>
  <si>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</si>
  <si>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</si>
  <si>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</si>
  <si>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</si>
  <si>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</si>
  <si>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</si>
  <si>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</si>
  <si>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</si>
  <si>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</si>
  <si>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</si>
  <si>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</si>
  <si>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</si>
  <si>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</si>
  <si>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</si>
  <si>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</si>
  <si>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</si>
  <si>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</si>
  <si>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</si>
  <si>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</si>
  <si>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</si>
  <si>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</si>
  <si>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</si>
  <si>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</si>
  <si>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</si>
  <si>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</si>
  <si>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</si>
  <si>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</si>
  <si>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</si>
  <si>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</si>
  <si>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</si>
  <si>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</si>
  <si>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</si>
  <si>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</si>
  <si>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</si>
  <si>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</si>
  <si>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</si>
  <si>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</si>
  <si>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</si>
  <si>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</si>
  <si>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</si>
  <si>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</si>
  <si>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</si>
  <si>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</si>
  <si>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</si>
  <si>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</si>
  <si>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</si>
  <si>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</si>
  <si>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</si>
  <si>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</si>
  <si>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</si>
  <si>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</si>
  <si>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</si>
  <si>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</si>
  <si>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</si>
  <si>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</si>
  <si>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</si>
  <si>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</si>
  <si>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</si>
  <si>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</si>
  <si>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</si>
  <si>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</si>
  <si>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</si>
  <si>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</si>
  <si>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</si>
  <si>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</si>
  <si>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</si>
  <si>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</si>
  <si>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</si>
  <si>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</si>
  <si>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</si>
  <si>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</si>
  <si>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</si>
  <si>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</si>
  <si>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</si>
  <si>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</si>
  <si>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</si>
  <si>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</si>
  <si>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</si>
  <si>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</si>
  <si>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</si>
  <si>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</si>
  <si>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</si>
  <si>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</si>
  <si>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</si>
  <si>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</si>
  <si>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</si>
  <si>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</si>
  <si>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</si>
  <si>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</si>
  <si>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</si>
  <si>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</si>
  <si>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</si>
  <si>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</si>
  <si>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</si>
  <si>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</si>
  <si>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</si>
  <si>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</si>
  <si>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</si>
  <si>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</si>
  <si>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</si>
  <si>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</si>
  <si>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</si>
  <si>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</si>
  <si>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</si>
  <si>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</si>
  <si>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</si>
  <si>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</si>
  <si>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</si>
  <si>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</si>
  <si>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</si>
  <si>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</si>
  <si>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</si>
  <si>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</si>
  <si>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</si>
  <si>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</si>
  <si>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</si>
  <si>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</si>
  <si>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</si>
  <si>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</si>
  <si>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</si>
  <si>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</si>
  <si>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</si>
  <si>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</si>
  <si>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</si>
  <si>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</si>
  <si>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</si>
  <si>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</si>
  <si>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</si>
  <si>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</si>
  <si>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</si>
  <si>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</si>
  <si>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</si>
  <si>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</si>
  <si>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</si>
  <si>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</si>
  <si>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</si>
  <si>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</si>
  <si>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</si>
  <si>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</si>
  <si>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</si>
  <si>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</si>
  <si>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</si>
  <si>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</si>
  <si>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</si>
  <si>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</si>
  <si>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</si>
  <si>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</si>
  <si>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</si>
  <si>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</si>
  <si>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</si>
  <si>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</si>
  <si>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</si>
  <si>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</si>
  <si>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</si>
  <si>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</si>
  <si>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</si>
  <si>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</si>
  <si>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</si>
  <si>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</si>
  <si>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</si>
  <si>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</si>
  <si>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</si>
  <si>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</si>
  <si>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</si>
  <si>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</si>
  <si>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</si>
  <si>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</si>
  <si>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</si>
  <si>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</si>
  <si>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</si>
  <si>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</si>
  <si>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</si>
  <si>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</si>
  <si>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</si>
  <si>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</si>
  <si>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</si>
  <si>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</si>
  <si>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</si>
  <si>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</si>
  <si>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</si>
  <si>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</si>
  <si>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</si>
  <si>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</si>
  <si>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</si>
  <si>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</si>
  <si>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</si>
  <si>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</si>
  <si>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</si>
  <si>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</si>
  <si>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</si>
  <si>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</si>
  <si>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</si>
  <si>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</si>
  <si>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</si>
  <si>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</si>
  <si>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</si>
  <si>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</si>
  <si>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</si>
  <si>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</si>
  <si>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</si>
  <si>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</si>
  <si>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</si>
  <si>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</si>
  <si>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</si>
  <si>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</si>
  <si>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</si>
  <si>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</si>
  <si>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</si>
  <si>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</si>
  <si>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</si>
  <si>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</si>
  <si>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</si>
  <si>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</si>
  <si>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</si>
  <si>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</si>
  <si>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</si>
  <si>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</si>
  <si>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</si>
  <si>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</si>
  <si>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</si>
  <si>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</si>
  <si>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</si>
  <si>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</si>
  <si>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</si>
  <si>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</si>
  <si>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</si>
  <si>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</si>
  <si>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</si>
  <si>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</si>
  <si>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</si>
  <si>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</si>
  <si>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</si>
  <si>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</si>
  <si>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</si>
  <si>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</si>
  <si>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</si>
  <si>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</si>
  <si>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</si>
  <si>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</si>
  <si>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</si>
  <si>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</si>
  <si>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</si>
  <si>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</si>
  <si>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</si>
  <si>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</si>
  <si>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</si>
  <si>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</si>
  <si>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</si>
  <si>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</si>
  <si>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</si>
  <si>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</si>
  <si>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</si>
  <si>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</si>
  <si>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</si>
  <si>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</si>
  <si>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</si>
  <si>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</si>
  <si>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</si>
  <si>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</si>
  <si>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</si>
  <si>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</si>
  <si>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</si>
  <si>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</si>
  <si>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</si>
  <si>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</si>
  <si>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</si>
  <si>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</si>
  <si>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</si>
  <si>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</si>
  <si>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</si>
  <si>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</si>
  <si>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</si>
  <si>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</si>
  <si>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</si>
  <si>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</si>
  <si>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</si>
  <si>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</si>
  <si>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</si>
  <si>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</si>
  <si>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</si>
  <si>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</si>
  <si>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</si>
  <si>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</si>
  <si>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</si>
  <si>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</si>
  <si>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</si>
  <si>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</si>
  <si>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</si>
  <si>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</si>
  <si>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</si>
  <si>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</si>
  <si>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</si>
  <si>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</si>
  <si>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</si>
  <si>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</si>
  <si>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</si>
  <si>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</si>
  <si>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</si>
  <si>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</si>
  <si>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</si>
  <si>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</si>
  <si>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</si>
  <si>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</si>
  <si>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</si>
  <si>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</si>
  <si>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</si>
  <si>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</si>
  <si>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</si>
  <si>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</si>
  <si>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</si>
  <si>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</si>
  <si>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</si>
  <si>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</si>
  <si>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</si>
  <si>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</si>
  <si>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</si>
  <si>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</si>
  <si>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</si>
  <si>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</si>
  <si>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</si>
  <si>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</si>
  <si>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</si>
  <si>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</si>
  <si>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</si>
  <si>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</si>
  <si>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</si>
  <si>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</si>
  <si>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</si>
  <si>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</si>
  <si>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</si>
  <si>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</si>
  <si>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</si>
  <si>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</si>
  <si>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</si>
  <si>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</si>
  <si>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</si>
  <si>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</si>
  <si>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</si>
  <si>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</si>
  <si>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</si>
  <si>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</si>
  <si>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</si>
  <si>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</si>
  <si>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</si>
  <si>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</si>
  <si>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</si>
  <si>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</si>
  <si>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</si>
  <si>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</si>
  <si>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</si>
  <si>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</si>
  <si>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</si>
  <si>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</si>
  <si>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</si>
  <si>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</si>
  <si>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</si>
  <si>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</si>
  <si>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</si>
  <si>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</si>
  <si>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</si>
  <si>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</si>
  <si>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</si>
  <si>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</si>
  <si>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</si>
  <si>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</si>
  <si>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</si>
  <si>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</si>
  <si>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</si>
  <si>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</si>
  <si>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</si>
  <si>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</si>
  <si>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</si>
  <si>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</si>
  <si>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</si>
  <si>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</si>
  <si>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</si>
  <si>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</si>
  <si>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</si>
  <si>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</si>
  <si>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</si>
  <si>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</si>
  <si>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</si>
  <si>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</si>
  <si>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</si>
  <si>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</si>
  <si>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</si>
  <si>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</si>
  <si>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</si>
  <si>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</si>
  <si>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</si>
  <si>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</si>
  <si>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</si>
  <si>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</si>
  <si>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</si>
  <si>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</si>
  <si>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</si>
  <si>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</si>
  <si>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</si>
  <si>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</si>
  <si>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</si>
  <si>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</si>
  <si>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</si>
  <si>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</si>
  <si>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</si>
  <si>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</si>
  <si>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</si>
  <si>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</si>
  <si>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</si>
  <si>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</si>
  <si>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</si>
  <si>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</si>
  <si>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</si>
  <si>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</si>
  <si>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</si>
  <si>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</si>
  <si>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</si>
  <si>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</si>
  <si>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</si>
  <si>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</si>
  <si>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</si>
  <si>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</si>
  <si>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</si>
  <si>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</si>
  <si>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</si>
  <si>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</si>
  <si>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</si>
  <si>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</si>
  <si>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</si>
  <si>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</si>
  <si>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</si>
  <si>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</si>
  <si>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</si>
  <si>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</si>
  <si>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</si>
  <si>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</si>
  <si>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</si>
  <si>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</si>
  <si>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</si>
  <si>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</si>
  <si>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</si>
  <si>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</si>
  <si>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</si>
  <si>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</si>
  <si>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</si>
  <si>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</si>
  <si>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</si>
  <si>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</si>
  <si>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</si>
  <si>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</si>
  <si>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</si>
  <si>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</si>
  <si>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</si>
  <si>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</si>
  <si>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</si>
  <si>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</si>
  <si>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</si>
  <si>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</si>
  <si>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</si>
  <si>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</si>
  <si>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</si>
  <si>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</si>
  <si>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</si>
  <si>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</si>
  <si>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</si>
  <si>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</si>
  <si>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</si>
  <si>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</si>
  <si>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</si>
  <si>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</si>
  <si>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</si>
  <si>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</si>
  <si>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</si>
  <si>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</si>
  <si>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</si>
  <si>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</si>
  <si>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</si>
  <si>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</si>
  <si>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</si>
  <si>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</si>
  <si>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</si>
  <si>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</si>
  <si>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</si>
  <si>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</si>
  <si>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</si>
  <si>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</si>
  <si>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</si>
  <si>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</si>
  <si>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</si>
  <si>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</si>
  <si>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</si>
  <si>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</si>
  <si>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</si>
  <si>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</si>
  <si>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</si>
  <si>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</si>
  <si>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</si>
  <si>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</si>
  <si>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</si>
  <si>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</si>
  <si>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</si>
  <si>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</si>
  <si>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</si>
  <si>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</si>
  <si>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</si>
  <si>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</si>
  <si>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</si>
  <si>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</si>
  <si>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</si>
  <si>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</si>
  <si>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</si>
  <si>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</si>
  <si>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</si>
  <si>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</si>
  <si>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</si>
  <si>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</si>
  <si>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</si>
  <si>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</si>
  <si>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</si>
  <si>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</si>
  <si>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</si>
  <si>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</si>
  <si>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</si>
  <si>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</si>
  <si>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</si>
  <si>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</si>
  <si>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</si>
  <si>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</si>
  <si>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</si>
  <si>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</si>
  <si>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</si>
  <si>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</si>
  <si>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</si>
  <si>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</si>
  <si>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</si>
  <si>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</si>
  <si>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</si>
  <si>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</si>
  <si>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</si>
  <si>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</si>
  <si>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</si>
  <si>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</si>
  <si>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</si>
  <si>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</si>
  <si>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</si>
  <si>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</si>
  <si>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</si>
  <si>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</si>
  <si>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</si>
  <si>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</si>
  <si>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</si>
  <si>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</si>
  <si>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</si>
  <si>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</si>
  <si>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</si>
  <si>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</si>
  <si>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</si>
  <si>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</si>
  <si>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</si>
  <si>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</si>
  <si>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</si>
  <si>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</si>
  <si>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</si>
  <si>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</si>
  <si>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</si>
  <si>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</si>
  <si>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</si>
  <si>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</si>
  <si>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</si>
  <si>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</si>
  <si>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</si>
  <si>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</si>
  <si>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</si>
  <si>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</si>
  <si>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</si>
  <si>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</si>
  <si>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</si>
  <si>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</si>
  <si>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</si>
  <si>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</si>
  <si>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</si>
  <si>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</si>
  <si>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</si>
  <si>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</si>
  <si>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</si>
  <si>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</si>
  <si>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</si>
  <si>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</si>
  <si>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</si>
  <si>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</si>
  <si>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</si>
  <si>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</si>
  <si>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</si>
  <si>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</si>
  <si>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</si>
  <si>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</si>
  <si>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</si>
  <si>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</si>
  <si>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</si>
  <si>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</si>
  <si>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</si>
  <si>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</si>
  <si>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</si>
  <si>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</si>
  <si>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</si>
  <si>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</si>
  <si>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</si>
  <si>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</si>
  <si>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</si>
  <si>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</si>
  <si>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</si>
  <si>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</si>
  <si>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</si>
  <si>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</si>
  <si>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</si>
  <si>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</si>
  <si>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</si>
  <si>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</si>
  <si>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</si>
  <si>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</si>
  <si>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</si>
  <si>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</si>
  <si>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</si>
  <si>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</si>
  <si>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</si>
  <si>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</si>
  <si>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</si>
  <si>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</si>
  <si>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</si>
  <si>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</si>
  <si>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</si>
  <si>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</si>
  <si>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</si>
  <si>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</si>
  <si>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</si>
  <si>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</si>
  <si>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</si>
  <si>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</si>
  <si>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</si>
  <si>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</si>
  <si>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</si>
  <si>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</si>
  <si>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</si>
  <si>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</si>
  <si>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</si>
  <si>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</si>
  <si>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</si>
  <si>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</si>
  <si>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</si>
  <si>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</si>
  <si>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</si>
  <si>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</si>
  <si>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</si>
  <si>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</si>
  <si>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</si>
  <si>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</si>
  <si>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</si>
  <si>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</si>
  <si>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</si>
  <si>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</si>
  <si>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</si>
  <si>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</si>
  <si>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</si>
  <si>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</si>
  <si>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</si>
  <si>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</si>
  <si>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</si>
  <si>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</si>
  <si>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</si>
  <si>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</si>
  <si>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</si>
  <si>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</si>
  <si>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</si>
  <si>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</si>
  <si>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</si>
  <si>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</si>
  <si>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</si>
  <si>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</si>
  <si>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</si>
  <si>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</si>
  <si>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</si>
  <si>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</si>
  <si>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</si>
  <si>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</si>
  <si>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</si>
  <si>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</si>
  <si>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</si>
  <si>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</si>
  <si>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</si>
  <si>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</si>
  <si>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</si>
  <si>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</si>
  <si>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</si>
  <si>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</si>
  <si>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</si>
  <si>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</si>
  <si>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</si>
  <si>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</si>
  <si>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</si>
  <si>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</si>
  <si>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</si>
  <si>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</si>
  <si>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</si>
  <si>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</si>
  <si>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</si>
  <si>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</si>
  <si>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</si>
  <si>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</si>
  <si>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</si>
  <si>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</si>
  <si>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</si>
  <si>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</si>
  <si>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</si>
  <si>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</si>
  <si>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</si>
  <si>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</si>
  <si>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</si>
  <si>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</si>
  <si>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</si>
  <si>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</si>
  <si>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</si>
  <si>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</si>
  <si>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</si>
  <si>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</si>
  <si>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</si>
  <si>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</si>
  <si>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</si>
  <si>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</si>
  <si>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</si>
  <si>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</si>
  <si>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</si>
  <si>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</si>
  <si>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</si>
  <si>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</si>
  <si>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</si>
  <si>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</si>
  <si>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</si>
  <si>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</si>
  <si>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</si>
  <si>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</si>
  <si>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</si>
  <si>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</si>
  <si>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</si>
  <si>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</si>
  <si>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</si>
  <si>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</si>
  <si>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</si>
  <si>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</si>
  <si>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</si>
  <si>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</si>
  <si>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</si>
  <si>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</si>
  <si>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</si>
  <si>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</si>
  <si>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</si>
  <si>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</si>
  <si>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</si>
  <si>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</si>
  <si>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</si>
  <si>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</si>
  <si>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</si>
  <si>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</si>
  <si>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</si>
  <si>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</si>
  <si>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</si>
  <si>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</si>
  <si>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</si>
  <si>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</si>
  <si>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</si>
  <si>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</si>
  <si>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</si>
  <si>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</si>
  <si>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</si>
  <si>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</si>
  <si>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</si>
  <si>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</si>
  <si>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</si>
  <si>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</si>
  <si>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</si>
  <si>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</si>
  <si>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</si>
  <si>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</si>
  <si>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</si>
  <si>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</si>
  <si>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</si>
  <si>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</si>
  <si>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</si>
  <si>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</si>
  <si>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</si>
  <si>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</si>
  <si>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</si>
  <si>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</si>
  <si>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</si>
  <si>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</si>
  <si>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</si>
  <si>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</si>
  <si>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</si>
  <si>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</si>
  <si>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</si>
  <si>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</si>
  <si>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</si>
  <si>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</si>
  <si>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</si>
  <si>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</si>
  <si>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</si>
  <si>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</si>
  <si>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</si>
  <si>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</si>
  <si>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</si>
  <si>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</si>
  <si>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</si>
  <si>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</si>
  <si>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</si>
  <si>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</si>
  <si>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</si>
  <si>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</si>
  <si>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</si>
  <si>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</si>
  <si>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</si>
  <si>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</si>
  <si>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</si>
  <si>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</si>
  <si>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</si>
  <si>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</si>
  <si>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</si>
  <si>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</si>
  <si>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</si>
  <si>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</si>
  <si>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</si>
  <si>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</si>
  <si>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</si>
  <si>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</si>
  <si>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</si>
  <si>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</si>
  <si>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</si>
  <si>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</si>
  <si>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</si>
  <si>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</si>
  <si>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</si>
  <si>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</si>
  <si>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</si>
  <si>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</si>
  <si>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</si>
  <si>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</si>
  <si>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</si>
  <si>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</si>
  <si>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</si>
  <si>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</si>
  <si>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</si>
  <si>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</si>
  <si>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</si>
  <si>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</si>
  <si>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</si>
  <si>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</si>
  <si>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</si>
  <si>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</si>
  <si>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</si>
  <si>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</si>
  <si>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</si>
  <si>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</si>
  <si>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</si>
  <si>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</si>
  <si>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</si>
  <si>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</si>
  <si>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</si>
  <si>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</si>
  <si>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</si>
  <si>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</si>
  <si>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</si>
  <si>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</si>
  <si>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</si>
  <si>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</si>
  <si>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</si>
  <si>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</si>
  <si>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</si>
  <si>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</si>
  <si>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</si>
  <si>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</si>
  <si>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</si>
  <si>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</si>
  <si>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</si>
  <si>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</si>
  <si>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</si>
  <si>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</si>
  <si>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</si>
  <si>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</si>
  <si>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</si>
  <si>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</si>
  <si>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</si>
  <si>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</si>
  <si>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</si>
  <si>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</si>
  <si>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</si>
  <si>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</si>
  <si>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</si>
  <si>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</si>
  <si>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</si>
  <si>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</si>
  <si>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</si>
  <si>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</si>
  <si>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</si>
  <si>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</si>
  <si>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</si>
  <si>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</si>
  <si>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</si>
  <si>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</si>
  <si>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</si>
  <si>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</si>
  <si>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</si>
  <si>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</si>
  <si>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</si>
  <si>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</si>
  <si>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</si>
  <si>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</si>
  <si>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</si>
  <si>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</si>
  <si>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</si>
  <si>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</si>
  <si>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</si>
  <si>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</si>
  <si>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</si>
  <si>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</si>
  <si>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</si>
  <si>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</si>
  <si>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</si>
  <si>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</si>
  <si>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</si>
  <si>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</si>
  <si>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</si>
  <si>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</si>
  <si>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</si>
  <si>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</si>
  <si>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</si>
  <si>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</si>
  <si>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</si>
  <si>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</si>
  <si>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</si>
  <si>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</si>
  <si>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</si>
  <si>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</si>
  <si>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</si>
  <si>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</si>
  <si>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</si>
  <si>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</si>
  <si>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</si>
  <si>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</si>
  <si>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</si>
  <si>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</si>
  <si>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</si>
  <si>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</si>
  <si>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</si>
  <si>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</si>
  <si>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</si>
  <si>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</si>
  <si>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</si>
  <si>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</si>
  <si>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</si>
  <si>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</si>
  <si>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</si>
  <si>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</si>
  <si>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</si>
  <si>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</si>
  <si>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</si>
  <si>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</si>
  <si>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</si>
  <si>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</si>
  <si>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</si>
  <si>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</si>
  <si>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</si>
  <si>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</si>
  <si>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</si>
  <si>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</si>
  <si>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</si>
  <si>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</si>
  <si>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</si>
  <si>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</si>
  <si>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</si>
  <si>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</si>
  <si>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</si>
  <si>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</si>
  <si>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</si>
  <si>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</si>
  <si>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</si>
  <si>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</si>
  <si>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</si>
  <si>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</si>
  <si>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</si>
  <si>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</si>
  <si>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</si>
  <si>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</si>
  <si>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</si>
  <si>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</si>
  <si>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</si>
  <si>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</si>
  <si>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</si>
  <si>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</si>
  <si>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</si>
  <si>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</si>
  <si>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</si>
  <si>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</si>
  <si>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</si>
  <si>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</si>
  <si>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</si>
  <si>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</si>
  <si>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</si>
  <si>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</si>
  <si>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</si>
  <si>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</si>
  <si>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</si>
  <si>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</si>
  <si>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</si>
  <si>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</si>
  <si>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</si>
  <si>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</si>
  <si>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</si>
  <si>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</si>
  <si>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</si>
  <si>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</si>
  <si>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</si>
  <si>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</si>
  <si>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</si>
  <si>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</si>
  <si>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</si>
  <si>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</si>
  <si>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</si>
  <si>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</si>
  <si>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</si>
  <si>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</si>
  <si>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</si>
  <si>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</si>
  <si>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</si>
  <si>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</si>
  <si>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</si>
  <si>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</si>
  <si>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</si>
  <si>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</si>
  <si>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</si>
  <si>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</si>
  <si>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</si>
  <si>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</si>
  <si>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</si>
  <si>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</si>
  <si>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</si>
  <si>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</si>
  <si>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</si>
  <si>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</si>
  <si>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</si>
  <si>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</si>
  <si>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</si>
  <si>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</si>
  <si>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</si>
  <si>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</si>
  <si>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</si>
  <si>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</si>
  <si>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</si>
  <si>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</si>
  <si>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</si>
  <si>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</si>
  <si>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</si>
  <si>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</si>
  <si>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</si>
  <si>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</si>
  <si>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</si>
  <si>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</si>
  <si>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</si>
  <si>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</si>
  <si>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</si>
  <si>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</si>
  <si>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</si>
  <si>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</si>
  <si>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</si>
  <si>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</si>
  <si>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</si>
  <si>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</si>
  <si>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</si>
  <si>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</si>
  <si>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</si>
  <si>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</si>
  <si>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</si>
  <si>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</si>
  <si>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</si>
  <si>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</si>
  <si>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</si>
  <si>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</si>
  <si>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</si>
  <si>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</si>
  <si>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</si>
  <si>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</si>
  <si>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</si>
  <si>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</si>
  <si>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</si>
  <si>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</si>
  <si>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</si>
  <si>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</si>
  <si>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</si>
  <si>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</si>
  <si>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</si>
  <si>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</si>
  <si>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</si>
  <si>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</si>
  <si>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</si>
  <si>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</si>
  <si>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</si>
  <si>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</si>
  <si>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</si>
  <si>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</si>
  <si>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</si>
  <si>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</si>
  <si>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</si>
  <si>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</si>
  <si>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</si>
  <si>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</si>
  <si>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</si>
  <si>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</si>
  <si>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</si>
  <si>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</si>
  <si>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</si>
  <si>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</si>
  <si>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</si>
  <si>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</si>
  <si>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</si>
  <si>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</si>
  <si>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</si>
  <si>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</si>
  <si>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</si>
  <si>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</si>
  <si>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</si>
  <si>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</si>
  <si>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</si>
  <si>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</si>
  <si>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</si>
  <si>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</si>
  <si>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</si>
  <si>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</si>
  <si>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</si>
  <si>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</si>
  <si>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</si>
  <si>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</si>
  <si>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</si>
  <si>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</si>
  <si>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</si>
  <si>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</si>
  <si>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</si>
  <si>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</si>
  <si>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</si>
  <si>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</si>
  <si>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</si>
  <si>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</si>
  <si>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</si>
  <si>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</si>
  <si>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</si>
  <si>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</si>
  <si>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</si>
  <si>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</si>
  <si>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</si>
  <si>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</si>
  <si>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</si>
  <si>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</si>
  <si>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</si>
  <si>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</si>
  <si>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</si>
  <si>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</si>
  <si>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</si>
  <si>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</si>
  <si>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</si>
  <si>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</si>
  <si>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</si>
  <si>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</si>
  <si>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</si>
  <si>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</si>
  <si>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</si>
  <si>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</si>
  <si>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</si>
  <si>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</si>
  <si>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</si>
  <si>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</si>
  <si>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</si>
  <si>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</si>
  <si>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</si>
  <si>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</si>
  <si>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</si>
  <si>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</si>
  <si>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</si>
  <si>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</si>
  <si>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</si>
  <si>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</si>
  <si>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</si>
  <si>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</si>
  <si>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</si>
  <si>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</si>
  <si>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</si>
  <si>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</si>
  <si>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</si>
  <si>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</si>
  <si>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</si>
  <si>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</si>
  <si>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</si>
  <si>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</si>
  <si>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</si>
  <si>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</si>
  <si>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</si>
  <si>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</si>
  <si>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</si>
  <si>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</si>
  <si>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</si>
  <si>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</si>
  <si>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</si>
  <si>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</si>
  <si>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</si>
  <si>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</si>
  <si>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</si>
  <si>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</si>
  <si>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</si>
  <si>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</si>
  <si>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</si>
  <si>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</si>
  <si>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</si>
  <si>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</si>
  <si>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</si>
  <si>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</si>
  <si>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</si>
  <si>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</si>
  <si>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</si>
  <si>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</si>
  <si>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</si>
  <si>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</si>
  <si>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</si>
  <si>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</si>
  <si>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</si>
  <si>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</si>
  <si>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</si>
  <si>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</si>
  <si>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</si>
  <si>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</si>
  <si>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</si>
  <si>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</si>
  <si>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</si>
  <si>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</si>
  <si>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</si>
  <si>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</si>
  <si>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</si>
  <si>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</si>
  <si>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</si>
  <si>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</si>
  <si>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</si>
  <si>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</si>
  <si>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</si>
  <si>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</si>
  <si>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</si>
  <si>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</si>
  <si>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</si>
  <si>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</si>
  <si>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</si>
  <si>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</si>
  <si>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</si>
  <si>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</si>
  <si>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</si>
  <si>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</si>
  <si>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</si>
  <si>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</si>
  <si>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</si>
  <si>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</si>
  <si>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</si>
  <si>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</si>
  <si>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</si>
  <si>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</si>
  <si>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</si>
  <si>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</si>
  <si>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</si>
  <si>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</si>
  <si>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</si>
  <si>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</si>
  <si>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</si>
  <si>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</si>
  <si>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</si>
  <si>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</si>
  <si>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</si>
  <si>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</si>
  <si>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</si>
  <si>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</si>
  <si>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</si>
  <si>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</si>
  <si>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</si>
  <si>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</si>
  <si>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</si>
  <si>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</si>
  <si>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</si>
  <si>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</si>
  <si>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</si>
  <si>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</si>
  <si>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</si>
  <si>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</si>
  <si>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</si>
  <si>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</si>
  <si>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</si>
  <si>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</si>
  <si>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</si>
  <si>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</si>
  <si>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</si>
  <si>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</si>
  <si>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</si>
  <si>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</si>
  <si>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</si>
  <si>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</si>
  <si>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</si>
  <si>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</si>
  <si>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</si>
  <si>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</si>
  <si>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</si>
  <si>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</si>
  <si>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</si>
  <si>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</si>
  <si>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</si>
  <si>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</si>
  <si>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</si>
  <si>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</si>
  <si>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</si>
  <si>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</si>
  <si>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</si>
  <si>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</si>
  <si>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</si>
  <si>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</si>
  <si>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</si>
  <si>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</si>
  <si>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</si>
  <si>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</si>
  <si>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</si>
  <si>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</si>
  <si>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</si>
  <si>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</si>
  <si>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</si>
  <si>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</si>
  <si>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</si>
  <si>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</si>
  <si>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</si>
  <si>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</si>
  <si>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</si>
  <si>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</si>
  <si>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</si>
  <si>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</si>
  <si>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</si>
  <si>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</si>
  <si>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</si>
  <si>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</si>
  <si>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</si>
  <si>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</si>
  <si>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</si>
  <si>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</si>
  <si>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</si>
  <si>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</si>
  <si>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</si>
  <si>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</si>
  <si>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</si>
  <si>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</si>
  <si>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</si>
  <si>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</si>
  <si>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</si>
  <si>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</si>
  <si>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</si>
  <si>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</si>
  <si>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</si>
  <si>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</si>
  <si>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</si>
  <si>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</si>
  <si>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</si>
  <si>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</si>
  <si>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</si>
  <si>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</si>
  <si>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</si>
  <si>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</si>
  <si>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</si>
  <si>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</si>
  <si>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</si>
  <si>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</si>
  <si>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</si>
  <si>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</si>
  <si>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</si>
  <si>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</si>
  <si>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</si>
  <si>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</si>
  <si>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</si>
  <si>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</si>
  <si>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</si>
  <si>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</si>
  <si>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</si>
  <si>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</si>
  <si>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</si>
  <si>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</si>
  <si>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</si>
  <si>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</si>
  <si>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</si>
  <si>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</si>
  <si>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</si>
  <si>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</si>
  <si>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</si>
  <si>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</si>
  <si>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</si>
  <si>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</si>
  <si>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</si>
  <si>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</si>
  <si>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</si>
  <si>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</si>
  <si>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</si>
  <si>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</si>
  <si>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</si>
  <si>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</si>
  <si>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</si>
  <si>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</si>
  <si>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</si>
  <si>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</si>
  <si>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</si>
  <si>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</si>
  <si>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</si>
  <si>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</si>
  <si>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</si>
  <si>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</si>
  <si>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</si>
  <si>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</si>
  <si>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</si>
  <si>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</si>
  <si>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</si>
  <si>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</si>
  <si>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</si>
  <si>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</si>
  <si>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</si>
  <si>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</si>
  <si>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</si>
  <si>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</si>
  <si>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</si>
  <si>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</si>
  <si>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</si>
  <si>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</si>
  <si>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</si>
  <si>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</si>
  <si>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</si>
  <si>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</si>
  <si>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</si>
  <si>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</si>
  <si>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</si>
  <si>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</si>
  <si>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</si>
  <si>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</si>
  <si>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</si>
  <si>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</si>
  <si>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</si>
  <si>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</si>
  <si>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</si>
  <si>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</si>
  <si>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</si>
  <si>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</si>
  <si>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</si>
  <si>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</si>
  <si>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</si>
  <si>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</si>
  <si>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</si>
  <si>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</si>
  <si>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</si>
  <si>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</si>
  <si>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</si>
  <si>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</si>
  <si>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</si>
  <si>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</si>
  <si>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</si>
  <si>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</si>
  <si>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</si>
  <si>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</si>
  <si>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</si>
  <si>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</si>
  <si>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</si>
  <si>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</si>
  <si>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</si>
  <si>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</si>
  <si>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</si>
  <si>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</si>
  <si>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</si>
  <si>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</si>
  <si>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</si>
  <si>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</si>
  <si>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</si>
  <si>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</si>
  <si>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</si>
  <si>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</si>
  <si>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</si>
  <si>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</si>
  <si>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</si>
  <si>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</si>
  <si>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</si>
  <si>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</si>
  <si>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</si>
  <si>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</si>
  <si>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</si>
  <si>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</si>
  <si>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</si>
  <si>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</si>
  <si>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</si>
  <si>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</si>
  <si>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</si>
  <si>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</si>
  <si>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</si>
  <si>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</si>
  <si>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</si>
  <si>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</si>
  <si>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</si>
  <si>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</si>
  <si>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</si>
  <si>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</si>
  <si>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</si>
  <si>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</si>
  <si>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</si>
  <si>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</si>
  <si>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</si>
  <si>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</si>
  <si>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</si>
  <si>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</si>
  <si>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</si>
  <si>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</si>
  <si>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</si>
  <si>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</si>
  <si>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</si>
  <si>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</si>
  <si>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</si>
  <si>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</si>
  <si>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</si>
  <si>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</si>
  <si>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</si>
  <si>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</si>
  <si>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</si>
  <si>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</si>
  <si>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</si>
  <si>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</si>
  <si>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</si>
  <si>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</si>
  <si>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</si>
  <si>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</si>
  <si>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</si>
  <si>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</si>
  <si>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</si>
  <si>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</si>
  <si>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</si>
  <si>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</si>
  <si>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</si>
  <si>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</si>
  <si>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</si>
  <si>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</si>
  <si>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</si>
  <si>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</si>
  <si>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</si>
  <si>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</si>
  <si>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</si>
  <si>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</si>
  <si>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</si>
  <si>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</si>
  <si>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</si>
  <si>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</si>
  <si>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</si>
  <si>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</si>
  <si>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</si>
  <si>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</si>
  <si>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</si>
  <si>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</si>
  <si>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</si>
  <si>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</si>
  <si>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</si>
  <si>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</si>
  <si>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</si>
  <si>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</si>
  <si>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</si>
  <si>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</si>
  <si>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</si>
  <si>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</si>
  <si>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</si>
  <si>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</si>
  <si>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</si>
  <si>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</si>
  <si>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</si>
  <si>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</si>
  <si>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</si>
  <si>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</si>
  <si>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</si>
  <si>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</si>
  <si>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</si>
  <si>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</si>
  <si>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</si>
  <si>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</si>
  <si>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</si>
  <si>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</si>
  <si>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</si>
  <si>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</si>
  <si>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</si>
  <si>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</si>
  <si>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</si>
  <si>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</si>
  <si>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</si>
  <si>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</si>
  <si>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</si>
  <si>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</si>
  <si>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</si>
  <si>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</si>
  <si>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</si>
  <si>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</si>
  <si>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</si>
  <si>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</si>
  <si>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</si>
  <si>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</si>
  <si>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</si>
  <si>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</si>
  <si>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</si>
  <si>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</si>
  <si>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</si>
  <si>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</si>
  <si>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</si>
  <si>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</si>
  <si>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</si>
  <si>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</si>
  <si>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</si>
  <si>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</si>
  <si>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</si>
  <si>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</si>
  <si>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</si>
  <si>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</si>
  <si>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</si>
  <si>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</si>
  <si>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</si>
  <si>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</si>
  <si>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</si>
  <si>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</si>
  <si>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</si>
  <si>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</si>
  <si>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</si>
  <si>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</si>
  <si>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</si>
  <si>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</si>
  <si>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</si>
  <si>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</si>
  <si>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</si>
  <si>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</si>
  <si>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</si>
  <si>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</si>
  <si>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</si>
  <si>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</si>
  <si>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</si>
  <si>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</si>
  <si>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</si>
  <si>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</si>
  <si>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</si>
  <si>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</si>
  <si>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</si>
  <si>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</si>
  <si>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</si>
  <si>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</si>
  <si>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</si>
  <si>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</si>
  <si>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</si>
  <si>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</si>
  <si>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</si>
  <si>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</si>
  <si>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</si>
  <si>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</si>
  <si>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</si>
  <si>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</si>
  <si>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</si>
  <si>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</si>
  <si>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</si>
  <si>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</si>
  <si>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</si>
  <si>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</si>
  <si>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</si>
  <si>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</si>
  <si>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</si>
  <si>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</si>
  <si>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</si>
  <si>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</si>
  <si>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</si>
  <si>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</si>
  <si>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</si>
  <si>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</si>
  <si>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</si>
  <si>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</si>
  <si>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</si>
  <si>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</si>
  <si>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</si>
  <si>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</si>
  <si>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</si>
  <si>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</si>
  <si>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</si>
  <si>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</si>
  <si>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</si>
  <si>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</si>
  <si>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</si>
  <si>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</si>
  <si>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</si>
  <si>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</si>
  <si>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</si>
  <si>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</si>
  <si>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</si>
  <si>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</si>
  <si>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</si>
  <si>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</si>
  <si>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</si>
  <si>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</si>
  <si>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</si>
  <si>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</si>
  <si>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</si>
  <si>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</si>
  <si>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</si>
  <si>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</si>
  <si>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</si>
  <si>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</si>
  <si>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</si>
  <si>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</si>
  <si>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</si>
  <si>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</si>
  <si>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</si>
  <si>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</si>
  <si>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</si>
  <si>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</si>
  <si>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</si>
  <si>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</si>
  <si>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</si>
  <si>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</si>
  <si>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</si>
  <si>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</si>
  <si>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</si>
  <si>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</si>
  <si>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</si>
  <si>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</si>
  <si>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</si>
  <si>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</si>
  <si>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</si>
  <si>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</si>
  <si>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</si>
  <si>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</si>
  <si>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</si>
  <si>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</si>
  <si>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</si>
  <si>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</si>
  <si>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</si>
  <si>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</si>
  <si>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</si>
  <si>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</si>
  <si>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</si>
  <si>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</si>
  <si>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</si>
  <si>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</si>
  <si>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</si>
  <si>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</si>
  <si>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</si>
  <si>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</si>
  <si>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</si>
  <si>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</si>
  <si>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</si>
  <si>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</si>
  <si>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</si>
  <si>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</si>
  <si>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</si>
  <si>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</si>
  <si>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</si>
  <si>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</si>
  <si>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</si>
  <si>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</si>
  <si>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</si>
  <si>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</si>
  <si>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</si>
  <si>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</si>
  <si>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</si>
  <si>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</si>
  <si>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</si>
  <si>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</si>
  <si>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</si>
  <si>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</si>
  <si>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</si>
  <si>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</si>
  <si>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</si>
  <si>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</si>
  <si>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</si>
  <si>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</si>
  <si>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</si>
  <si>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</si>
  <si>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</si>
  <si>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</si>
  <si>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</si>
  <si>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</si>
  <si>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</si>
  <si>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</si>
  <si>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</si>
  <si>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</si>
  <si>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</si>
  <si>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</si>
  <si>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</si>
  <si>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</si>
  <si>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</si>
  <si>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</si>
  <si>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</si>
  <si>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</si>
  <si>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</si>
  <si>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</si>
  <si>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</si>
  <si>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</si>
  <si>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</si>
  <si>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</si>
  <si>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</si>
  <si>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</si>
  <si>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</si>
  <si>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</si>
  <si>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</si>
  <si>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</si>
  <si>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</si>
  <si>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</si>
  <si>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</si>
  <si>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</si>
  <si>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</si>
  <si>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</si>
  <si>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</si>
  <si>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</si>
  <si>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</si>
  <si>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</si>
  <si>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</si>
  <si>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</si>
  <si>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</si>
  <si>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</si>
  <si>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</si>
  <si>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</si>
  <si>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</si>
  <si>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</si>
  <si>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</si>
  <si>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</si>
  <si>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</si>
  <si>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</si>
  <si>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</si>
  <si>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</si>
  <si>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</si>
  <si>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</si>
  <si>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</si>
  <si>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</si>
  <si>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</si>
  <si>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</si>
  <si>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</si>
  <si>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</si>
  <si>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</si>
  <si>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</si>
  <si>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</si>
  <si>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</si>
  <si>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</si>
  <si>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</si>
  <si>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</si>
  <si>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</si>
  <si>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</si>
  <si>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</si>
  <si>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</si>
  <si>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</si>
  <si>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</si>
  <si>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</si>
  <si>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</si>
  <si>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</si>
  <si>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</si>
  <si>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</si>
  <si>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</si>
  <si>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</si>
  <si>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</si>
  <si>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</si>
  <si>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</si>
  <si>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</si>
  <si>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</si>
  <si>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</si>
  <si>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</si>
  <si>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</si>
  <si>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</si>
  <si>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</si>
  <si>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</si>
  <si>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</si>
  <si>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</si>
  <si>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</si>
  <si>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</si>
  <si>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</si>
  <si>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</si>
  <si>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</si>
  <si>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</si>
  <si>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</si>
  <si>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</si>
  <si>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</si>
  <si>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</si>
  <si>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</si>
  <si>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</si>
  <si>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</si>
  <si>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</si>
  <si>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</si>
  <si>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</si>
  <si>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</si>
  <si>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</si>
  <si>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</si>
  <si>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</si>
  <si>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</si>
  <si>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</si>
  <si>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</si>
  <si>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</si>
  <si>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</si>
  <si>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</si>
  <si>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</si>
  <si>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</si>
  <si>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</si>
  <si>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</si>
  <si>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</si>
  <si>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</si>
  <si>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</si>
  <si>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</si>
  <si>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</si>
  <si>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</si>
  <si>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</si>
  <si>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</si>
  <si>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</si>
  <si>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</si>
  <si>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</si>
  <si>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</si>
  <si>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</si>
  <si>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</si>
  <si>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</si>
  <si>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</si>
  <si>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</si>
  <si>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</si>
  <si>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</si>
  <si>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</si>
  <si>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</si>
  <si>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</si>
  <si>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</si>
  <si>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</si>
  <si>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</si>
  <si>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</si>
  <si>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</si>
  <si>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</si>
  <si>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</si>
  <si>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</si>
  <si>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</si>
  <si>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</si>
  <si>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</si>
  <si>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</si>
  <si>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</si>
  <si>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</si>
  <si>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</si>
  <si>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</si>
  <si>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</si>
  <si>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</si>
  <si>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</si>
  <si>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</si>
  <si>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</si>
  <si>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</si>
  <si>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</si>
  <si>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</si>
  <si>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</si>
  <si>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</si>
  <si>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</si>
  <si>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</si>
  <si>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</si>
  <si>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</si>
  <si>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</si>
  <si>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</si>
  <si>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</si>
  <si>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</si>
  <si>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</si>
  <si>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</si>
  <si>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</si>
  <si>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</si>
  <si>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</si>
  <si>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</si>
  <si>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</si>
  <si>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</si>
  <si>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</si>
  <si>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</si>
  <si>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</si>
  <si>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</si>
  <si>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</si>
  <si>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</si>
  <si>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</si>
  <si>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</si>
  <si>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</si>
  <si>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</si>
  <si>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</si>
  <si>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</si>
  <si>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</si>
  <si>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</si>
  <si>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</si>
  <si>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</si>
  <si>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</si>
  <si>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</si>
  <si>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</si>
  <si>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</si>
  <si>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</si>
  <si>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</si>
  <si>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</si>
  <si>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</si>
  <si>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</si>
  <si>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</si>
  <si>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</si>
  <si>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</si>
  <si>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</si>
  <si>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</si>
  <si>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</si>
  <si>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</si>
  <si>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</si>
  <si>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</si>
  <si>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</si>
  <si>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</si>
  <si>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</si>
  <si>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</si>
  <si>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</si>
  <si>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</si>
  <si>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</si>
  <si>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</si>
  <si>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</si>
  <si>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</si>
  <si>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</si>
  <si>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</si>
  <si>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</si>
  <si>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</si>
  <si>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</si>
  <si>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</si>
  <si>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</si>
  <si>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</si>
  <si>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</si>
  <si>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</si>
  <si>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</si>
  <si>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</si>
  <si>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</si>
  <si>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</si>
  <si>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</si>
  <si>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</si>
  <si>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</si>
  <si>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</si>
  <si>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</si>
  <si>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</si>
  <si>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</si>
  <si>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</si>
  <si>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</si>
  <si>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</si>
  <si>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</si>
  <si>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</si>
  <si>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</si>
  <si>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</si>
  <si>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</si>
  <si>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</si>
  <si>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</si>
  <si>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</si>
  <si>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</si>
  <si>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</si>
  <si>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</si>
  <si>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</si>
  <si>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</si>
  <si>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</si>
  <si>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</si>
  <si>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</si>
  <si>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</si>
  <si>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</si>
  <si>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</si>
  <si>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</si>
  <si>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</si>
  <si>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</si>
  <si>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</si>
  <si>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</si>
  <si>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</si>
  <si>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</si>
  <si>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</si>
  <si>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</si>
  <si>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</si>
  <si>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</si>
  <si>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</si>
  <si>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</si>
  <si>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</si>
  <si>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</si>
  <si>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</si>
  <si>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</si>
  <si>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</si>
  <si>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</si>
  <si>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</si>
  <si>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</si>
  <si>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</si>
  <si>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</si>
  <si>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</si>
  <si>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</si>
  <si>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</si>
  <si>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</si>
  <si>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</si>
  <si>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</si>
  <si>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</si>
  <si>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</si>
  <si>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</si>
  <si>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</si>
  <si>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</si>
  <si>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</si>
  <si>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</si>
  <si>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</si>
  <si>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</si>
  <si>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</si>
  <si>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</si>
  <si>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</si>
  <si>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</si>
  <si>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</si>
  <si>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</si>
  <si>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</si>
  <si>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</si>
  <si>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</si>
  <si>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</si>
  <si>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</si>
  <si>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</si>
  <si>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</si>
  <si>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</si>
  <si>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</si>
  <si>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</si>
  <si>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</si>
  <si>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</si>
  <si>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</si>
  <si>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</si>
  <si>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</si>
  <si>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</si>
  <si>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</si>
  <si>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</si>
  <si>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</si>
  <si>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</si>
  <si>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</si>
  <si>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</si>
  <si>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</si>
  <si>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</si>
  <si>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</si>
  <si>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</si>
  <si>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</si>
  <si>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</si>
  <si>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</si>
  <si>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</si>
  <si>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</si>
  <si>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</si>
  <si>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</si>
  <si>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</si>
  <si>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</si>
  <si>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</si>
  <si>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</si>
  <si>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</si>
  <si>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</si>
  <si>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</si>
  <si>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</si>
  <si>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</si>
  <si>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</si>
  <si>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</si>
  <si>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</si>
  <si>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</si>
  <si>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</si>
  <si>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</si>
  <si>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</si>
  <si>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</si>
  <si>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</si>
  <si>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</si>
  <si>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</si>
  <si>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</si>
  <si>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</si>
  <si>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</si>
  <si>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</si>
  <si>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</si>
  <si>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</si>
  <si>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</si>
  <si>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</si>
  <si>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</si>
  <si>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</si>
  <si>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</si>
  <si>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</si>
  <si>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</si>
  <si>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</si>
  <si>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</si>
  <si>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</si>
  <si>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</si>
  <si>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</si>
  <si>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</si>
  <si>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</si>
  <si>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</si>
  <si>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</si>
  <si>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</si>
  <si>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</si>
  <si>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</si>
  <si>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</si>
  <si>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</si>
  <si>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</si>
  <si>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</si>
  <si>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</si>
  <si>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</si>
  <si>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</si>
  <si>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</si>
  <si>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</si>
  <si>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</si>
  <si>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</si>
  <si>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</si>
  <si>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</si>
  <si>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</si>
  <si>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</si>
  <si>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</si>
  <si>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</si>
  <si>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</si>
  <si>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</si>
  <si>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</si>
  <si>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</si>
  <si>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</si>
  <si>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</si>
  <si>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</si>
  <si>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</si>
  <si>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</si>
  <si>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</si>
  <si>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</si>
  <si>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</si>
  <si>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</si>
  <si>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</si>
  <si>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</si>
  <si>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</si>
  <si>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</si>
  <si>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</si>
  <si>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</si>
  <si>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</si>
  <si>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</si>
  <si>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</si>
  <si>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</si>
  <si>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</si>
  <si>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</si>
  <si>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</si>
  <si>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</si>
  <si>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</si>
  <si>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</si>
  <si>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</si>
  <si>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</si>
  <si>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</si>
  <si>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</si>
  <si>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</si>
  <si>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</si>
  <si>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</si>
  <si>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</si>
  <si>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</si>
  <si>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</si>
  <si>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</si>
  <si>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</si>
  <si>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</si>
  <si>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</si>
  <si>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</si>
  <si>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</si>
  <si>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</si>
  <si>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</si>
  <si>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</si>
  <si>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</si>
  <si>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</si>
  <si>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</si>
  <si>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</si>
  <si>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</si>
  <si>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</si>
  <si>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</si>
  <si>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</si>
  <si>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</si>
  <si>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</si>
  <si>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</si>
  <si>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</si>
  <si>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</si>
  <si>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</si>
  <si>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</si>
  <si>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</si>
  <si>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</si>
  <si>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</si>
  <si>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</si>
  <si>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</si>
  <si>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</si>
  <si>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</si>
  <si>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</si>
  <si>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</si>
  <si>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</si>
  <si>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</si>
  <si>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</si>
  <si>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</si>
  <si>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</si>
  <si>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</si>
  <si>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</si>
  <si>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</si>
  <si>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</si>
  <si>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</si>
  <si>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</si>
  <si>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</si>
  <si>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</si>
  <si>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</si>
  <si>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</si>
  <si>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</si>
  <si>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</si>
  <si>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</si>
  <si>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</si>
  <si>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</si>
  <si>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</si>
  <si>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</si>
  <si>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</si>
  <si>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</si>
  <si>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</si>
  <si>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</si>
  <si>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</si>
  <si>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</si>
  <si>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</si>
  <si>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</si>
  <si>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</si>
  <si>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</si>
  <si>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</si>
  <si>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</si>
  <si>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</si>
  <si>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</si>
  <si>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</si>
  <si>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</si>
  <si>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</si>
  <si>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</si>
  <si>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</si>
  <si>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</si>
  <si>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</si>
  <si>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</si>
  <si>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</si>
  <si>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</si>
  <si>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</si>
  <si>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</si>
  <si>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</si>
  <si>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</si>
  <si>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</si>
  <si>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</si>
  <si>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</si>
  <si>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</si>
  <si>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</si>
  <si>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</si>
  <si>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</si>
  <si>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</si>
  <si>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</si>
  <si>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</si>
  <si>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</si>
  <si>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</si>
  <si>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</si>
  <si>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</si>
  <si>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</si>
  <si>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</si>
  <si>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</si>
  <si>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</si>
  <si>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</si>
  <si>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</si>
  <si>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</si>
  <si>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</si>
  <si>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</si>
  <si>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</si>
  <si>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</si>
  <si>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</si>
  <si>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</si>
  <si>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</si>
  <si>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</si>
  <si>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</si>
  <si>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</si>
  <si>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</si>
  <si>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</si>
  <si>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</si>
  <si>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</si>
  <si>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</si>
  <si>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</si>
  <si>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</si>
  <si>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</si>
  <si>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</si>
  <si>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</si>
  <si>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</si>
  <si>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</si>
  <si>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</si>
  <si>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</si>
  <si>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</si>
  <si>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</si>
  <si>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</si>
  <si>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</si>
  <si>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</si>
  <si>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</si>
  <si>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</si>
  <si>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</si>
  <si>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</si>
  <si>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</si>
  <si>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</si>
  <si>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</si>
  <si>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</si>
  <si>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</si>
  <si>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</si>
  <si>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</si>
  <si>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</si>
  <si>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</si>
  <si>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</si>
  <si>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</si>
  <si>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</si>
  <si>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</si>
  <si>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</si>
  <si>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</si>
  <si>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</si>
  <si>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</si>
  <si>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</si>
  <si>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</si>
  <si>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</si>
  <si>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</si>
  <si>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</si>
  <si>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</si>
  <si>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</si>
  <si>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</si>
  <si>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</si>
  <si>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</si>
  <si>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</si>
  <si>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</si>
  <si>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</si>
  <si>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</si>
  <si>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</si>
  <si>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</si>
  <si>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</si>
  <si>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</si>
  <si>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</si>
  <si>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</si>
  <si>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</si>
  <si>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</si>
  <si>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</si>
  <si>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</si>
  <si>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</si>
  <si>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</si>
  <si>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</si>
  <si>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</si>
  <si>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</si>
  <si>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</si>
  <si>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</si>
  <si>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</si>
  <si>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</si>
  <si>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</si>
  <si>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</si>
  <si>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</si>
  <si>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</si>
  <si>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</si>
  <si>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</si>
  <si>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</si>
  <si>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</si>
  <si>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</si>
  <si>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</si>
  <si>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</si>
  <si>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</si>
  <si>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</si>
  <si>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</si>
  <si>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</si>
  <si>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</si>
  <si>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</si>
  <si>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</si>
  <si>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</si>
  <si>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</si>
  <si>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</si>
  <si>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</si>
  <si>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</si>
  <si>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</si>
  <si>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</si>
  <si>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</si>
  <si>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</si>
  <si>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</si>
  <si>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</si>
  <si>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</si>
  <si>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</si>
  <si>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</si>
  <si>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</si>
  <si>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</si>
  <si>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</si>
  <si>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</si>
  <si>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</si>
  <si>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</si>
  <si>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</si>
  <si>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</si>
  <si>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</si>
  <si>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</si>
  <si>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</si>
  <si>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</si>
  <si>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</si>
  <si>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</si>
  <si>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</si>
  <si>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</si>
  <si>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</si>
  <si>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</si>
  <si>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</si>
  <si>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</si>
  <si>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</si>
  <si>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</si>
  <si>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</si>
  <si>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</si>
  <si>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</si>
  <si>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</si>
  <si>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</si>
  <si>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</si>
  <si>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</si>
  <si>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</si>
  <si>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</si>
  <si>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</si>
  <si>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</si>
  <si>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</si>
  <si>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</si>
  <si>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</si>
  <si>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</si>
  <si>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</si>
  <si>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</si>
  <si>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</si>
  <si>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</si>
  <si>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</si>
  <si>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</si>
  <si>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</si>
  <si>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</si>
  <si>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</si>
  <si>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</si>
  <si>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</si>
  <si>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</si>
  <si>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</si>
  <si>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</si>
  <si>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</si>
  <si>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</si>
  <si>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</si>
  <si>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</si>
  <si>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</si>
  <si>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</si>
  <si>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</si>
  <si>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</si>
  <si>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</si>
  <si>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</si>
  <si>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</si>
  <si>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</si>
  <si>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</si>
  <si>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</si>
  <si>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</si>
  <si>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</si>
  <si>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</si>
  <si>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</si>
  <si>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</si>
  <si>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</si>
  <si>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</si>
  <si>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</si>
  <si>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</si>
  <si>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</si>
  <si>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</si>
  <si>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</si>
  <si>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</si>
  <si>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</si>
  <si>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</si>
  <si>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</si>
  <si>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</si>
  <si>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</si>
  <si>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</si>
  <si>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</si>
  <si>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</si>
  <si>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</si>
  <si>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</si>
  <si>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</si>
  <si>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</si>
  <si>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</si>
  <si>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</si>
  <si>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</si>
  <si>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</si>
  <si>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</si>
  <si>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</si>
  <si>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</si>
  <si>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</si>
  <si>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</si>
  <si>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</si>
  <si>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</si>
  <si>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</si>
  <si>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</si>
  <si>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</si>
  <si>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</si>
  <si>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</si>
  <si>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</si>
  <si>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</si>
  <si>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</si>
  <si>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</si>
  <si>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</si>
  <si>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</si>
  <si>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</si>
  <si>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</si>
  <si>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</si>
  <si>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</si>
  <si>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</si>
  <si>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</si>
  <si>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</si>
  <si>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</si>
  <si>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</si>
  <si>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</si>
  <si>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</si>
  <si>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</si>
  <si>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</si>
  <si>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</si>
  <si>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</si>
  <si>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</si>
  <si>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</si>
  <si>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</si>
  <si>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</si>
  <si>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</si>
  <si>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</si>
  <si>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</si>
  <si>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</si>
  <si>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</si>
  <si>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</si>
  <si>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</si>
  <si>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</si>
  <si>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</si>
  <si>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</si>
  <si>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</si>
  <si>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</si>
  <si>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</si>
  <si>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</si>
  <si>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</si>
  <si>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</si>
  <si>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</si>
  <si>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</si>
  <si>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</si>
  <si>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</si>
  <si>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</si>
  <si>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</si>
  <si>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</si>
  <si>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</si>
  <si>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</si>
  <si>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</si>
  <si>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</si>
  <si>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</si>
  <si>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</si>
  <si>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</si>
  <si>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</si>
  <si>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</si>
  <si>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</si>
  <si>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</si>
  <si>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</si>
  <si>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</si>
  <si>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</si>
  <si>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</si>
  <si>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</si>
  <si>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</si>
  <si>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</si>
  <si>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</si>
  <si>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</si>
  <si>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</si>
  <si>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</si>
  <si>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</si>
  <si>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</si>
  <si>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</si>
  <si>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</si>
  <si>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</si>
  <si>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</si>
  <si>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</si>
  <si>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</si>
  <si>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</si>
  <si>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</si>
  <si>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</si>
  <si>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</si>
  <si>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</si>
  <si>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</si>
  <si>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</si>
  <si>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</si>
  <si>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</si>
  <si>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</si>
  <si>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</si>
  <si>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</si>
  <si>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</si>
  <si>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</si>
  <si>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</si>
  <si>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</si>
  <si>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</si>
  <si>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</si>
  <si>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</si>
  <si>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</si>
  <si>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</si>
  <si>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</si>
  <si>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</si>
  <si>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</si>
  <si>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</si>
  <si>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</si>
  <si>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</si>
  <si>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</si>
  <si>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</si>
  <si>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</si>
  <si>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</si>
  <si>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</si>
  <si>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</si>
  <si>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</si>
  <si>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</si>
  <si>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</si>
  <si>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</si>
  <si>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</si>
  <si>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</si>
  <si>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</si>
  <si>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</si>
  <si>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</si>
  <si>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</si>
  <si>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</si>
  <si>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</si>
  <si>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</si>
  <si>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</si>
  <si>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</si>
  <si>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</si>
  <si>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</si>
  <si>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</si>
  <si>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</si>
  <si>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</si>
  <si>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</si>
  <si>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</si>
  <si>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</si>
  <si>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</si>
  <si>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</si>
  <si>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</si>
  <si>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</si>
  <si>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</si>
  <si>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</si>
  <si>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</si>
  <si>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</si>
  <si>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</si>
  <si>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</si>
  <si>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</si>
  <si>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</si>
  <si>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</si>
  <si>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</si>
  <si>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</si>
  <si>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</si>
  <si>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</si>
  <si>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</si>
  <si>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</si>
  <si>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</si>
  <si>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</si>
  <si>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</si>
  <si>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</si>
  <si>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</si>
  <si>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</si>
  <si>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</si>
  <si>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</si>
  <si>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</si>
  <si>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</si>
  <si>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</si>
  <si>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</si>
  <si>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</si>
  <si>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</si>
  <si>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</si>
  <si>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</si>
  <si>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</si>
  <si>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</si>
  <si>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</si>
  <si>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</si>
  <si>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</si>
  <si>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</si>
  <si>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</si>
  <si>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</si>
  <si>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</si>
  <si>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</si>
  <si>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</si>
  <si>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</si>
  <si>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</si>
  <si>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</si>
  <si>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</si>
  <si>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</si>
  <si>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</si>
  <si>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</si>
  <si>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</si>
  <si>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</si>
  <si>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</si>
  <si>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</si>
  <si>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</si>
  <si>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</si>
  <si>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</si>
  <si>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</si>
  <si>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</si>
  <si>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</si>
  <si>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</si>
  <si>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</si>
  <si>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</si>
  <si>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</si>
  <si>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</si>
  <si>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</si>
  <si>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</si>
  <si>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</si>
  <si>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</si>
  <si>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</si>
  <si>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</si>
  <si>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</si>
  <si>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</si>
  <si>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</si>
  <si>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</si>
  <si>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</si>
  <si>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</si>
  <si>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</si>
  <si>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</si>
  <si>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</si>
  <si>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</si>
  <si>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</si>
  <si>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</si>
  <si>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</si>
  <si>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</si>
  <si>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</si>
  <si>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</si>
  <si>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</si>
  <si>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</si>
  <si>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</si>
  <si>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</si>
  <si>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</si>
  <si>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</si>
  <si>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</si>
  <si>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</si>
  <si>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</si>
  <si>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</si>
  <si>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</si>
  <si>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</si>
  <si>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</si>
  <si>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</si>
  <si>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</si>
  <si>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</si>
  <si>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</si>
  <si>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</si>
  <si>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</si>
  <si>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</si>
  <si>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</si>
  <si>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</si>
  <si>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</si>
  <si>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</si>
  <si>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</si>
  <si>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</si>
  <si>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</si>
  <si>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</si>
  <si>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</si>
  <si>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</si>
  <si>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</si>
  <si>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</si>
  <si>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</si>
  <si>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</si>
  <si>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</si>
  <si>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</si>
  <si>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</si>
  <si>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</si>
  <si>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</si>
  <si>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</si>
  <si>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</si>
  <si>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</si>
  <si>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</si>
  <si>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</si>
  <si>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</si>
  <si>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</si>
  <si>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</si>
  <si>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</si>
  <si>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</si>
  <si>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</si>
  <si>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</si>
  <si>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</si>
  <si>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</si>
  <si>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</si>
  <si>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</si>
  <si>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</si>
  <si>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</si>
  <si>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</si>
  <si>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</si>
  <si>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</si>
  <si>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</si>
  <si>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</si>
  <si>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</si>
  <si>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</si>
  <si>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</si>
  <si>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</si>
  <si>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</si>
  <si>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</si>
  <si>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</si>
  <si>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</si>
  <si>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</si>
  <si>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</si>
  <si>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</si>
  <si>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</si>
  <si>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</si>
  <si>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</si>
  <si>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</si>
  <si>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</si>
  <si>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</si>
  <si>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</si>
  <si>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</si>
  <si>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</si>
  <si>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</si>
  <si>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</si>
  <si>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</si>
  <si>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</si>
  <si>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</si>
  <si>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</si>
  <si>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</si>
  <si>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</si>
  <si>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</si>
  <si>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</si>
  <si>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</si>
  <si>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</si>
  <si>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</si>
  <si>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</si>
  <si>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</si>
  <si>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</si>
  <si>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</si>
  <si>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</si>
  <si>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</si>
  <si>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</si>
  <si>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</si>
  <si>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</si>
  <si>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</si>
  <si>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</si>
  <si>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</si>
  <si>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</si>
  <si>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</si>
  <si>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</si>
  <si>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</si>
  <si>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</si>
  <si>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</si>
  <si>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</si>
  <si>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</si>
  <si>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</si>
  <si>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</si>
  <si>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</si>
  <si>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</si>
  <si>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</si>
  <si>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</si>
  <si>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</si>
  <si>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</si>
  <si>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</si>
  <si>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</si>
  <si>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</si>
  <si>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</si>
  <si>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</si>
  <si>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</si>
  <si>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</si>
  <si>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</si>
  <si>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</si>
  <si>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</si>
  <si>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</si>
  <si>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</si>
  <si>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</si>
  <si>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</si>
  <si>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</si>
  <si>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</si>
  <si>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</si>
  <si>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</si>
  <si>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</si>
  <si>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</si>
  <si>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</si>
  <si>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</si>
  <si>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</si>
  <si>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</si>
  <si>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</si>
  <si>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</si>
  <si>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</si>
  <si>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</si>
  <si>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</si>
  <si>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</si>
  <si>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</si>
  <si>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</si>
  <si>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</si>
  <si>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</si>
  <si>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</si>
  <si>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</si>
  <si>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</si>
  <si>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</si>
  <si>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</si>
  <si>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</si>
  <si>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</si>
  <si>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</si>
  <si>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</si>
  <si>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</si>
  <si>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</si>
  <si>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</si>
  <si>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</si>
  <si>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</si>
  <si>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</si>
  <si>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</si>
  <si>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</si>
  <si>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</si>
  <si>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</si>
  <si>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</si>
  <si>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</si>
  <si>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</si>
  <si>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</si>
  <si>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</si>
  <si>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</si>
  <si>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</si>
  <si>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</si>
  <si>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</si>
  <si>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</si>
  <si>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</si>
  <si>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</si>
  <si>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</si>
  <si>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</si>
  <si>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</si>
  <si>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</si>
  <si>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</si>
  <si>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</si>
  <si>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</si>
  <si>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</si>
  <si>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</si>
  <si>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</si>
  <si>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</si>
  <si>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</si>
  <si>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</si>
  <si>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</si>
  <si>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</si>
  <si>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</si>
  <si>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</si>
  <si>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</si>
  <si>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</si>
  <si>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</si>
  <si>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</si>
  <si>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</si>
  <si>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</si>
  <si>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</si>
  <si>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</si>
  <si>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</si>
  <si>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</si>
  <si>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</si>
  <si>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</si>
  <si>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</si>
  <si>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</si>
  <si>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</si>
  <si>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</si>
  <si>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</si>
  <si>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</si>
  <si>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</si>
  <si>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</si>
  <si>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</si>
  <si>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</si>
  <si>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</si>
  <si>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</si>
  <si>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</si>
  <si>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</si>
  <si>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</si>
  <si>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</si>
  <si>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</si>
  <si>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</si>
  <si>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</si>
  <si>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</si>
  <si>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</si>
  <si>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</si>
  <si>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</si>
  <si>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</si>
  <si>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</si>
  <si>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</si>
  <si>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</si>
  <si>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</si>
  <si>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</si>
  <si>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</si>
  <si>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</si>
  <si>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</si>
  <si>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</si>
  <si>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</si>
  <si>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</si>
  <si>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</si>
  <si>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</si>
  <si>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</si>
  <si>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</si>
  <si>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</si>
  <si>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</si>
  <si>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</si>
  <si>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</si>
  <si>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</si>
  <si>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</si>
  <si>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</si>
  <si>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</si>
  <si>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</si>
  <si>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</si>
  <si>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</si>
  <si>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</si>
  <si>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</si>
  <si>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</si>
  <si>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</si>
  <si>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</si>
  <si>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</si>
  <si>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</si>
  <si>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</si>
  <si>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</si>
  <si>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</si>
  <si>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</si>
  <si>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</si>
  <si>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</si>
  <si>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</si>
  <si>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</si>
  <si>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</si>
  <si>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</si>
  <si>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</si>
  <si>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</si>
  <si>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</si>
  <si>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</si>
  <si>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</si>
  <si>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</si>
  <si>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</si>
  <si>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</si>
  <si>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</si>
  <si>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</si>
  <si>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</si>
  <si>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</si>
  <si>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</si>
  <si>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</si>
  <si>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</si>
  <si>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</si>
  <si>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</si>
  <si>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</si>
  <si>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</si>
  <si>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</si>
  <si>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</si>
  <si>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</si>
  <si>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</si>
  <si>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</si>
  <si>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</si>
  <si>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</si>
  <si>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</si>
  <si>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</si>
  <si>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</si>
  <si>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</si>
  <si>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</si>
  <si>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</si>
  <si>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</si>
  <si>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</si>
  <si>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</si>
  <si>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</si>
  <si>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</si>
  <si>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</si>
  <si>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</si>
  <si>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</si>
  <si>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</si>
  <si>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</si>
  <si>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</si>
  <si>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</si>
  <si>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</si>
  <si>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</si>
  <si>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</si>
  <si>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</si>
  <si>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</si>
  <si>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</si>
  <si>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</si>
  <si>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</si>
  <si>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</si>
  <si>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</si>
  <si>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</si>
  <si>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</si>
  <si>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</si>
  <si>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</si>
  <si>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</si>
  <si>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</si>
  <si>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</si>
  <si>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</si>
  <si>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</si>
  <si>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</si>
  <si>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</si>
  <si>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</si>
  <si>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</si>
  <si>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</si>
  <si>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</si>
  <si>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</si>
  <si>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</si>
  <si>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</si>
  <si>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</si>
  <si>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</si>
  <si>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</si>
  <si>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</si>
  <si>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</si>
  <si>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</si>
  <si>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</si>
  <si>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</si>
  <si>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</si>
  <si>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</si>
  <si>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</si>
  <si>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</si>
  <si>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</si>
  <si>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</si>
  <si>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</si>
  <si>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</si>
  <si>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</si>
  <si>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</si>
  <si>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</si>
  <si>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</si>
  <si>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</si>
  <si>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</si>
  <si>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</si>
  <si>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</si>
  <si>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</si>
  <si>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</si>
  <si>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</si>
  <si>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</si>
  <si>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</si>
  <si>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</si>
  <si>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</si>
  <si>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</si>
  <si>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</si>
  <si>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</si>
  <si>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</si>
  <si>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</si>
  <si>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</si>
  <si>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</si>
  <si>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</si>
  <si>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</si>
  <si>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</si>
  <si>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</si>
  <si>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</si>
  <si>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</si>
  <si>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</si>
  <si>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</si>
  <si>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</si>
  <si>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</si>
  <si>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</si>
  <si>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</si>
  <si>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</si>
  <si>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</si>
  <si>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</si>
  <si>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</si>
  <si>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</si>
  <si>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</si>
  <si>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</si>
  <si>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</si>
  <si>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</si>
  <si>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</si>
  <si>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</si>
  <si>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</si>
  <si>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</si>
  <si>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</si>
  <si>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</si>
  <si>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</si>
  <si>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</si>
  <si>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</si>
  <si>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</si>
  <si>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</si>
  <si>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</si>
  <si>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</si>
  <si>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</si>
  <si>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</si>
  <si>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</si>
  <si>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</si>
  <si>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</si>
  <si>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</si>
  <si>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</si>
  <si>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</si>
  <si>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</si>
  <si>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</si>
  <si>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</si>
  <si>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</si>
  <si>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</si>
  <si>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</si>
  <si>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</si>
  <si>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</si>
  <si>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</si>
  <si>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</si>
  <si>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</si>
  <si>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</si>
  <si>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</si>
  <si>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</si>
  <si>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</si>
  <si>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</si>
  <si>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</si>
  <si>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</si>
  <si>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</si>
  <si>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</si>
  <si>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</si>
  <si>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</si>
  <si>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</si>
  <si>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</si>
  <si>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</si>
  <si>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</si>
  <si>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</si>
  <si>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</si>
  <si>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</si>
  <si>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</si>
  <si>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</si>
  <si>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</si>
  <si>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</si>
  <si>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</si>
  <si>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</si>
  <si>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</si>
  <si>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</si>
  <si>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</si>
  <si>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</si>
  <si>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</si>
  <si>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</si>
  <si>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</si>
  <si>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</si>
  <si>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</si>
  <si>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</si>
  <si>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</si>
  <si>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</si>
  <si>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</si>
  <si>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</si>
  <si>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</si>
  <si>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</si>
  <si>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</si>
  <si>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</si>
  <si>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</si>
  <si>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</si>
  <si>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</si>
  <si>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</si>
  <si>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</si>
  <si>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</si>
  <si>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</si>
  <si>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</si>
  <si>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</si>
  <si>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</si>
  <si>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</si>
  <si>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</si>
  <si>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</si>
  <si>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</si>
  <si>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</si>
  <si>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</si>
  <si>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</si>
  <si>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</si>
  <si>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</si>
  <si>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</si>
  <si>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</si>
  <si>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</si>
  <si>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</si>
  <si>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</si>
  <si>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</si>
  <si>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</si>
  <si>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</si>
  <si>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</si>
  <si>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</si>
  <si>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</si>
  <si>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</si>
  <si>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</si>
  <si>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</si>
  <si>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</si>
  <si>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</si>
  <si>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</si>
  <si>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</si>
  <si>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</si>
  <si>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</si>
  <si>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</si>
  <si>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</si>
  <si>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</si>
  <si>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</si>
  <si>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</si>
  <si>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</si>
  <si>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</si>
  <si>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</si>
  <si>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</si>
  <si>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</si>
  <si>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</si>
  <si>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</si>
  <si>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</si>
  <si>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</si>
  <si>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</si>
  <si>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</si>
  <si>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</si>
  <si>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</si>
  <si>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</si>
  <si>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</si>
  <si>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</si>
  <si>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</si>
  <si>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</si>
  <si>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</si>
  <si>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</si>
  <si>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</si>
  <si>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</si>
  <si>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</si>
  <si>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</si>
  <si>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</si>
  <si>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</si>
  <si>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</si>
  <si>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</si>
  <si>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</si>
  <si>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</si>
  <si>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</si>
  <si>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</si>
  <si>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</si>
  <si>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</si>
  <si>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</si>
  <si>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</si>
  <si>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</si>
  <si>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</si>
  <si>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</si>
  <si>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</si>
  <si>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</si>
  <si>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</si>
  <si>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</si>
  <si>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</si>
  <si>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</si>
  <si>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</si>
  <si>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</si>
  <si>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</si>
  <si>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</si>
  <si>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</si>
  <si>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</si>
  <si>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</si>
  <si>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</si>
  <si>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</si>
  <si>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</si>
  <si>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</si>
  <si>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</si>
  <si>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</si>
  <si>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</si>
  <si>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</si>
  <si>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</si>
  <si>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</si>
  <si>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</si>
  <si>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</si>
  <si>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</si>
  <si>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</si>
  <si>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</si>
  <si>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</si>
  <si>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</si>
  <si>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</si>
  <si>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</si>
  <si>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</si>
  <si>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</si>
  <si>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</si>
  <si>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</si>
  <si>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</si>
  <si>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</si>
  <si>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</si>
  <si>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</si>
  <si>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</si>
  <si>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</si>
  <si>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</si>
  <si>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</si>
  <si>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</si>
  <si>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</si>
  <si>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</si>
  <si>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</si>
  <si>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</si>
  <si>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</si>
  <si>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</si>
  <si>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</si>
  <si>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</si>
  <si>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</si>
  <si>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</si>
  <si>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</si>
  <si>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</si>
  <si>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</si>
  <si>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</si>
  <si>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</si>
  <si>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</si>
  <si>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</si>
  <si>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</si>
  <si>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</si>
  <si>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</si>
  <si>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</si>
  <si>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</si>
  <si>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</si>
  <si>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</si>
  <si>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</si>
  <si>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</si>
  <si>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</si>
  <si>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</si>
  <si>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</si>
  <si>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</si>
  <si>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</si>
  <si>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</si>
  <si>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</si>
  <si>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</si>
  <si>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</si>
  <si>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</si>
  <si>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</si>
  <si>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</si>
  <si>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</si>
  <si>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</si>
  <si>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</si>
  <si>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</si>
  <si>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</si>
  <si>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</si>
  <si>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</si>
  <si>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</si>
  <si>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</si>
  <si>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</si>
  <si>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</si>
  <si>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</si>
  <si>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</si>
  <si>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</si>
  <si>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</si>
  <si>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</si>
  <si>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</si>
  <si>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</si>
  <si>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</si>
  <si>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</si>
  <si>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</si>
  <si>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</si>
  <si>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</si>
  <si>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</si>
  <si>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</si>
  <si>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</si>
  <si>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</si>
  <si>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</si>
  <si>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</si>
  <si>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</si>
  <si>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</si>
  <si>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</si>
  <si>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</si>
  <si>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</si>
  <si>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</si>
  <si>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</si>
  <si>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</si>
  <si>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</si>
  <si>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</si>
  <si>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</si>
  <si>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</si>
  <si>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</si>
  <si>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</si>
  <si>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</si>
  <si>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</si>
  <si>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</si>
  <si>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</si>
  <si>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</si>
  <si>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</si>
  <si>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</si>
  <si>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</si>
  <si>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</si>
  <si>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</si>
  <si>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</si>
  <si>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</si>
  <si>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</si>
  <si>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</si>
  <si>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</si>
  <si>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</si>
  <si>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</si>
  <si>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</si>
  <si>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</si>
  <si>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</si>
  <si>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</si>
  <si>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</si>
  <si>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</si>
  <si>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</si>
  <si>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</si>
  <si>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</si>
  <si>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</si>
  <si>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</si>
  <si>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</si>
  <si>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</si>
  <si>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</si>
  <si>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</si>
  <si>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</si>
  <si>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</si>
  <si>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</si>
  <si>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</si>
  <si>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</si>
  <si>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</si>
  <si>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</si>
  <si>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</si>
  <si>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</si>
  <si>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</si>
  <si>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</si>
  <si>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</si>
  <si>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</si>
  <si>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</si>
  <si>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</si>
  <si>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</si>
  <si>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</si>
  <si>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</si>
  <si>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</si>
  <si>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</si>
  <si>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</si>
  <si>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</si>
  <si>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</si>
  <si>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</si>
  <si>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</si>
  <si>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</si>
  <si>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</si>
  <si>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</si>
  <si>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</si>
  <si>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</si>
  <si>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</si>
  <si>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</si>
  <si>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</si>
  <si>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</si>
  <si>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</si>
  <si>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</si>
  <si>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</si>
  <si>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</si>
  <si>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</si>
  <si>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</si>
  <si>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</si>
  <si>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</si>
  <si>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</si>
  <si>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</si>
  <si>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</si>
  <si>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</si>
  <si>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</si>
  <si>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</si>
  <si>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</si>
  <si>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</si>
  <si>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</si>
  <si>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</si>
  <si>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</si>
  <si>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</si>
  <si>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</si>
  <si>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</si>
  <si>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</si>
  <si>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</si>
  <si>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</si>
  <si>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</si>
  <si>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</si>
  <si>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</si>
  <si>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</si>
  <si>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</si>
  <si>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</si>
  <si>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</si>
  <si>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</si>
  <si>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</si>
  <si>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</si>
  <si>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</si>
  <si>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</si>
  <si>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</si>
  <si>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</si>
  <si>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</si>
  <si>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</si>
  <si>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</si>
  <si>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</si>
  <si>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</si>
  <si>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</si>
  <si>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</si>
  <si>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</si>
  <si>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</si>
  <si>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</si>
  <si>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</si>
  <si>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</si>
  <si>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</si>
  <si>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</si>
  <si>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</si>
  <si>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</si>
  <si>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</si>
  <si>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</si>
  <si>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</si>
  <si>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</si>
  <si>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</si>
  <si>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</si>
  <si>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</si>
  <si>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</si>
  <si>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</si>
  <si>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</si>
  <si>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</si>
  <si>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</si>
  <si>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</si>
  <si>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</si>
  <si>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</si>
  <si>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</si>
  <si>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</si>
  <si>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</si>
  <si>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</si>
  <si>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</si>
  <si>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</si>
  <si>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</si>
  <si>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</si>
  <si>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</si>
  <si>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</si>
  <si>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</si>
  <si>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</si>
  <si>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</si>
  <si>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</si>
  <si>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</si>
  <si>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</si>
  <si>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</si>
  <si>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</si>
  <si>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</si>
  <si>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</si>
  <si>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</si>
  <si>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</si>
  <si>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</si>
  <si>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</si>
  <si>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</si>
  <si>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</si>
  <si>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</si>
  <si>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</si>
  <si>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</si>
  <si>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</si>
  <si>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</si>
  <si>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</si>
  <si>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</si>
  <si>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</si>
  <si>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</si>
  <si>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</si>
  <si>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</si>
  <si>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</si>
  <si>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</si>
  <si>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</si>
  <si>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</si>
  <si>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</si>
  <si>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</si>
  <si>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</si>
  <si>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</si>
  <si>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</si>
  <si>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</si>
  <si>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</si>
  <si>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</si>
  <si>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</si>
  <si>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</si>
  <si>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</si>
  <si>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</si>
  <si>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</si>
  <si>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</si>
  <si>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</si>
  <si>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</si>
  <si>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</si>
  <si>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</si>
  <si>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</si>
  <si>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</si>
  <si>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</si>
  <si>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</si>
  <si>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</si>
  <si>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</si>
  <si>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</si>
  <si>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</si>
  <si>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</si>
  <si>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</si>
  <si>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</si>
  <si>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</si>
  <si>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</si>
  <si>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</si>
  <si>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</si>
  <si>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</si>
  <si>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</si>
  <si>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</si>
  <si>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</si>
  <si>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</si>
  <si>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</si>
  <si>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</si>
  <si>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</si>
  <si>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</si>
  <si>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</si>
  <si>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</si>
  <si>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</si>
  <si>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</si>
  <si>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</si>
  <si>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</si>
  <si>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</si>
  <si>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</si>
  <si>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</si>
  <si>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</si>
  <si>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</si>
  <si>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</si>
  <si>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</si>
  <si>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</si>
  <si>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</si>
  <si>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</si>
  <si>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</si>
  <si>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</si>
  <si>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</si>
  <si>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</si>
  <si>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</si>
  <si>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</si>
  <si>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</si>
  <si>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</si>
  <si>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</si>
  <si>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</si>
  <si>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</si>
  <si>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</si>
  <si>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</si>
  <si>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</si>
  <si>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</si>
  <si>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</si>
  <si>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</si>
  <si>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</si>
  <si>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</si>
  <si>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</si>
  <si>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</si>
  <si>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</si>
  <si>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</si>
  <si>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</si>
  <si>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</si>
  <si>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</si>
  <si>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</si>
  <si>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</si>
  <si>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</si>
  <si>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</si>
  <si>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</si>
  <si>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</si>
  <si>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</si>
  <si>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</si>
  <si>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</si>
  <si>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</si>
  <si>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</si>
  <si>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</si>
  <si>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</si>
  <si>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</si>
  <si>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</si>
  <si>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</si>
  <si>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</si>
  <si>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</si>
  <si>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</si>
  <si>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</si>
  <si>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</si>
  <si>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</si>
  <si>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</si>
  <si>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</si>
  <si>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</si>
  <si>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</si>
  <si>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</si>
  <si>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</si>
  <si>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</si>
  <si>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</si>
  <si>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</si>
  <si>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</si>
  <si>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</si>
  <si>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</si>
  <si>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</si>
  <si>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</si>
  <si>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</si>
  <si>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</si>
  <si>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</si>
  <si>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</si>
  <si>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</si>
  <si>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</si>
  <si>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</si>
  <si>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</si>
  <si>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</si>
  <si>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</si>
  <si>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</si>
  <si>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</si>
  <si>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</si>
  <si>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</si>
  <si>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</si>
  <si>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</si>
  <si>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</si>
  <si>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</si>
  <si>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</si>
  <si>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</si>
  <si>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</si>
  <si>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</si>
  <si>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</si>
  <si>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</si>
  <si>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</si>
  <si>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</si>
  <si>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</si>
  <si>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</si>
  <si>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</si>
  <si>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</si>
  <si>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</si>
  <si>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</si>
  <si>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</si>
  <si>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</si>
  <si>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</si>
  <si>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</si>
  <si>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</si>
  <si>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</si>
  <si>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</si>
  <si>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</si>
  <si>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</si>
  <si>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</si>
  <si>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</si>
  <si>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</si>
  <si>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</si>
  <si>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</si>
  <si>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</si>
  <si>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</si>
  <si>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</si>
  <si>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</si>
  <si>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</si>
  <si>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</si>
  <si>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</si>
  <si>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</si>
  <si>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</si>
  <si>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</si>
  <si>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</si>
  <si>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</si>
  <si>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</si>
  <si>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</si>
  <si>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</si>
  <si>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</si>
  <si>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</si>
  <si>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</si>
  <si>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</si>
  <si>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</si>
  <si>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</si>
  <si>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</si>
  <si>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</si>
  <si>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</si>
  <si>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</si>
  <si>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</si>
  <si>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</si>
  <si>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</si>
  <si>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</si>
  <si>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</si>
  <si>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</si>
  <si>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</si>
  <si>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</si>
  <si>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</si>
  <si>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</si>
  <si>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</si>
  <si>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</si>
  <si>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</si>
  <si>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</si>
  <si>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</si>
  <si>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</si>
  <si>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</si>
  <si>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</si>
  <si>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</si>
  <si>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</si>
  <si>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</si>
  <si>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</si>
  <si>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</si>
  <si>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</si>
  <si>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</si>
  <si>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</si>
  <si>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</si>
  <si>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</si>
  <si>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</si>
  <si>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</si>
  <si>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</si>
  <si>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</si>
  <si>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</si>
  <si>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</si>
  <si>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</si>
  <si>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</si>
  <si>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</si>
  <si>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</si>
  <si>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</si>
  <si>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</si>
  <si>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</si>
  <si>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</si>
  <si>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</si>
  <si>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</si>
  <si>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</si>
  <si>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</si>
  <si>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</si>
  <si>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</si>
  <si>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</si>
  <si>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</si>
  <si>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</si>
  <si>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</si>
  <si>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</si>
  <si>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</si>
  <si>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</si>
  <si>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</si>
  <si>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</si>
  <si>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</si>
  <si>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</si>
  <si>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</si>
  <si>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</si>
  <si>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</si>
  <si>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</si>
  <si>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</si>
  <si>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</si>
  <si>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</si>
  <si>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</si>
  <si>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</si>
  <si>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</si>
  <si>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</si>
  <si>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</si>
  <si>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</si>
  <si>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</si>
  <si>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</si>
  <si>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</si>
  <si>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</si>
  <si>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</si>
  <si>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</si>
  <si>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</si>
  <si>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</si>
  <si>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</si>
  <si>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</si>
  <si>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</si>
  <si>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</si>
  <si>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</si>
  <si>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</si>
  <si>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</si>
  <si>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</si>
  <si>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</si>
  <si>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</si>
  <si>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</si>
  <si>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</si>
  <si>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</si>
  <si>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</si>
  <si>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</si>
  <si>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</si>
  <si>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</si>
  <si>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</si>
  <si>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</si>
  <si>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</si>
  <si>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</si>
  <si>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</si>
  <si>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</si>
  <si>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</si>
  <si>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</si>
  <si>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</si>
  <si>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</si>
  <si>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</si>
  <si>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</si>
  <si>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</si>
  <si>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</si>
  <si>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</si>
  <si>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</si>
  <si>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</si>
  <si>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</si>
  <si>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</si>
  <si>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</si>
  <si>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</si>
  <si>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</si>
  <si>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</si>
  <si>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</si>
  <si>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</si>
  <si>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</si>
  <si>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</si>
  <si>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</si>
  <si>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</si>
  <si>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</si>
  <si>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</si>
  <si>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</si>
  <si>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</si>
  <si>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</si>
  <si>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</si>
  <si>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</si>
  <si>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</si>
  <si>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</si>
  <si>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</si>
  <si>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</si>
  <si>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</si>
  <si>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</si>
  <si>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</si>
  <si>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</si>
  <si>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</si>
  <si>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</si>
  <si>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</si>
  <si>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</si>
  <si>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</si>
  <si>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</si>
  <si>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</si>
  <si>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</si>
  <si>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</si>
  <si>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</si>
  <si>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</si>
  <si>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</si>
  <si>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</si>
  <si>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</si>
  <si>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</si>
  <si>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</si>
  <si>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</si>
  <si>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</si>
  <si>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</si>
  <si>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</si>
  <si>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</si>
  <si>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</si>
  <si>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</si>
  <si>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</si>
  <si>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</si>
  <si>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</si>
  <si>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</si>
  <si>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</si>
  <si>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</si>
  <si>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</si>
  <si>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</si>
  <si>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</si>
  <si>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</si>
  <si>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</si>
  <si>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</si>
  <si>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</si>
  <si>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</si>
  <si>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</si>
  <si>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</si>
  <si>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</si>
  <si>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</si>
  <si>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</si>
  <si>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</si>
  <si>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</si>
  <si>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</si>
  <si>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</si>
  <si>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</si>
  <si>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</si>
  <si>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</si>
  <si>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</si>
  <si>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</si>
  <si>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</si>
  <si>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</si>
  <si>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</si>
  <si>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</si>
  <si>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</si>
  <si>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</si>
  <si>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</si>
  <si>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</si>
  <si>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</si>
  <si>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</si>
  <si>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</si>
  <si>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</si>
  <si>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</si>
  <si>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</si>
  <si>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</si>
  <si>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</si>
  <si>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</si>
  <si>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</si>
  <si>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</si>
  <si>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</si>
  <si>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</si>
  <si>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</si>
  <si>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</si>
  <si>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</si>
  <si>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</si>
  <si>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</si>
  <si>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</si>
  <si>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</si>
  <si>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</si>
  <si>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</si>
  <si>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</si>
  <si>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</si>
  <si>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</si>
  <si>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</si>
  <si>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</si>
  <si>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</si>
  <si>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</si>
  <si>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</si>
  <si>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</si>
  <si>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</si>
  <si>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</si>
  <si>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</si>
  <si>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</si>
  <si>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</si>
  <si>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</si>
  <si>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</si>
  <si>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</si>
  <si>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</si>
  <si>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</si>
  <si>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</si>
  <si>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</si>
  <si>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</si>
  <si>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</si>
  <si>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</si>
  <si>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</si>
  <si>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</si>
  <si>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</si>
  <si>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</si>
  <si>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</si>
  <si>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</si>
  <si>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</si>
  <si>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</si>
  <si>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</si>
  <si>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</si>
  <si>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</si>
  <si>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</si>
  <si>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</si>
  <si>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</si>
  <si>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</si>
  <si>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</si>
  <si>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</si>
  <si>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</si>
  <si>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</si>
  <si>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</si>
  <si>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</si>
  <si>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</si>
  <si>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</si>
  <si>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</si>
  <si>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</si>
  <si>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</si>
  <si>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</si>
  <si>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</si>
  <si>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</si>
  <si>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</si>
  <si>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</si>
  <si>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</si>
  <si>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</si>
  <si>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</si>
  <si>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</si>
  <si>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</si>
  <si>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</si>
  <si>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</si>
  <si>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</si>
  <si>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</si>
  <si>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</si>
  <si>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</si>
  <si>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</si>
  <si>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</si>
  <si>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</si>
  <si>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</si>
  <si>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</si>
  <si>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</si>
  <si>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</si>
  <si>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</si>
  <si>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</si>
  <si>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</si>
  <si>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</si>
  <si>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</si>
  <si>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</si>
  <si>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</si>
  <si>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</si>
  <si>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</si>
  <si>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</si>
  <si>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</si>
  <si>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</si>
  <si>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</si>
  <si>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</si>
  <si>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</si>
  <si>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</si>
  <si>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</si>
  <si>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</si>
  <si>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</si>
  <si>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</si>
  <si>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</si>
  <si>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</si>
  <si>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</si>
  <si>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</si>
  <si>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</si>
  <si>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</si>
  <si>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</si>
  <si>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</si>
  <si>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</si>
  <si>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</si>
  <si>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</si>
  <si>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</si>
  <si>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</si>
  <si>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</si>
  <si>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</si>
  <si>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</si>
  <si>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</si>
  <si>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</si>
  <si>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</si>
  <si>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</si>
  <si>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</si>
  <si>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</si>
  <si>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</si>
  <si>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</si>
  <si>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</si>
  <si>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</si>
  <si>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</si>
  <si>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</si>
  <si>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</si>
  <si>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</si>
  <si>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</si>
  <si>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</si>
  <si>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</si>
  <si>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</si>
  <si>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</si>
  <si>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</si>
  <si>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</si>
  <si>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</si>
  <si>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</si>
  <si>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</si>
  <si>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</si>
  <si>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</si>
  <si>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</si>
  <si>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</si>
  <si>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</si>
  <si>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</si>
  <si>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</si>
  <si>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</si>
  <si>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</si>
  <si>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</si>
  <si>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</si>
  <si>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</si>
  <si>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</si>
  <si>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</si>
  <si>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</si>
  <si>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</si>
  <si>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</si>
  <si>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</si>
  <si>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</si>
  <si>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</si>
  <si>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</si>
  <si>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</si>
  <si>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</si>
  <si>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</si>
  <si>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</si>
  <si>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</si>
  <si>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</si>
  <si>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</si>
  <si>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</si>
  <si>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</si>
  <si>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</si>
  <si>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</si>
  <si>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</si>
  <si>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</si>
  <si>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</si>
  <si>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</si>
  <si>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</si>
  <si>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</si>
  <si>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</si>
  <si>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</si>
  <si>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</si>
  <si>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</si>
  <si>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</si>
  <si>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</si>
  <si>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</si>
  <si>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</si>
  <si>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</si>
  <si>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</si>
  <si>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</si>
  <si>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</si>
  <si>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</si>
  <si>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</si>
  <si>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</si>
  <si>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</si>
  <si>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</si>
  <si>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</si>
  <si>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</si>
  <si>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</si>
  <si>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</si>
  <si>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</si>
  <si>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</si>
  <si>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</si>
  <si>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</si>
  <si>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</si>
  <si>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</si>
  <si>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</si>
  <si>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</si>
  <si>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</si>
  <si>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</si>
  <si>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</si>
  <si>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</si>
  <si>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</si>
  <si>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</si>
  <si>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</si>
  <si>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</si>
  <si>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</si>
  <si>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</si>
  <si>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</si>
  <si>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</si>
  <si>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</si>
  <si>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</si>
  <si>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</si>
  <si>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</si>
  <si>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</si>
  <si>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</si>
  <si>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</si>
  <si>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</si>
  <si>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</si>
  <si>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</si>
  <si>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</si>
  <si>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</si>
  <si>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</si>
  <si>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</si>
  <si>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</si>
  <si>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</si>
  <si>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</si>
  <si>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</si>
  <si>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</si>
  <si>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</si>
  <si>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</si>
  <si>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</si>
  <si>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</si>
  <si>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</si>
  <si>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</si>
  <si>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</si>
  <si>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</si>
  <si>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</si>
  <si>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</si>
  <si>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</si>
  <si>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</si>
  <si>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</si>
  <si>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</si>
  <si>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</si>
  <si>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</si>
  <si>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</si>
  <si>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</si>
  <si>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</si>
  <si>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</si>
  <si>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</si>
  <si>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</si>
  <si>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</si>
  <si>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</si>
  <si>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</si>
  <si>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</si>
  <si>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</si>
  <si>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</si>
  <si>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</si>
  <si>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</si>
  <si>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</si>
  <si>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</si>
  <si>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</si>
  <si>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</si>
  <si>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</si>
  <si>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</si>
  <si>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</si>
  <si>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</si>
  <si>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</si>
  <si>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</si>
  <si>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</si>
  <si>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</si>
  <si>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</si>
  <si>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</si>
  <si>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</si>
  <si>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</si>
  <si>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</si>
  <si>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</si>
  <si>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</si>
  <si>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</si>
  <si>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</si>
  <si>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</si>
  <si>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</si>
  <si>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</si>
  <si>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</si>
  <si>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</si>
  <si>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</si>
  <si>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</si>
  <si>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</si>
  <si>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</si>
  <si>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</si>
  <si>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</si>
  <si>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</si>
  <si>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</si>
  <si>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</si>
  <si>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</si>
  <si>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</si>
  <si>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</si>
  <si>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</si>
  <si>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</si>
  <si>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</si>
  <si>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</si>
  <si>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</si>
  <si>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</si>
  <si>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</si>
  <si>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</si>
  <si>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</si>
  <si>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</si>
  <si>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</si>
  <si>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</si>
  <si>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</si>
  <si>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</si>
  <si>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</si>
  <si>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</si>
  <si>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</si>
  <si>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</si>
  <si>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</si>
  <si>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</si>
  <si>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</si>
  <si>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</si>
  <si>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</si>
  <si>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</si>
  <si>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</si>
  <si>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</si>
  <si>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</si>
  <si>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</si>
  <si>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</si>
  <si>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</si>
  <si>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</si>
  <si>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</si>
  <si>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</si>
  <si>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</si>
  <si>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</si>
  <si>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</si>
  <si>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</si>
  <si>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</si>
  <si>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</si>
  <si>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</si>
  <si>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</si>
  <si>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</si>
  <si>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</si>
  <si>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</si>
  <si>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</si>
  <si>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</si>
  <si>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</si>
  <si>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</si>
  <si>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</si>
  <si>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</si>
  <si>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</si>
  <si>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</si>
  <si>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</si>
  <si>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</si>
  <si>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</si>
  <si>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</si>
  <si>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</si>
  <si>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</si>
  <si>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</si>
  <si>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</si>
  <si>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</si>
  <si>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</si>
  <si>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</si>
  <si>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</si>
  <si>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</si>
  <si>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</si>
  <si>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</si>
  <si>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</si>
  <si>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</si>
  <si>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</si>
  <si>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</si>
  <si>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</si>
  <si>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</si>
  <si>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</si>
  <si>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</si>
  <si>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</si>
  <si>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</si>
  <si>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</si>
  <si>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</si>
  <si>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</si>
  <si>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</si>
  <si>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</si>
  <si>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</si>
  <si>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</si>
  <si>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</si>
  <si>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</si>
  <si>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</si>
  <si>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</si>
  <si>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</si>
  <si>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</si>
  <si>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</si>
  <si>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</si>
  <si>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</si>
  <si>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</si>
  <si>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</si>
  <si>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</si>
  <si>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</si>
  <si>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</si>
  <si>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</si>
  <si>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</si>
  <si>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</si>
  <si>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</si>
  <si>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</si>
  <si>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</si>
  <si>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</si>
  <si>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</si>
  <si>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</si>
  <si>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</si>
  <si>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</si>
  <si>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</si>
  <si>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</si>
  <si>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</si>
  <si>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</si>
  <si>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</si>
  <si>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</si>
  <si>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</si>
  <si>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</si>
  <si>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</si>
  <si>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</si>
  <si>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</si>
  <si>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</si>
  <si>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</si>
  <si>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</si>
  <si>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</si>
  <si>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</si>
  <si>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</si>
  <si>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</si>
  <si>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</si>
  <si>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</si>
  <si>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</si>
  <si>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</si>
  <si>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</si>
  <si>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</si>
  <si>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</si>
  <si>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</si>
  <si>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</si>
  <si>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</si>
  <si>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</si>
  <si>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</si>
  <si>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</si>
  <si>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</si>
  <si>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</si>
  <si>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</si>
  <si>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</si>
  <si>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</si>
  <si>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</si>
  <si>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</si>
  <si>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</si>
  <si>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</si>
  <si>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</si>
  <si>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</si>
  <si>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</si>
  <si>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</si>
  <si>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</si>
  <si>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</si>
  <si>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</si>
  <si>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</si>
  <si>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</si>
  <si>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</si>
  <si>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</si>
  <si>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</si>
  <si>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</si>
  <si>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</si>
  <si>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</si>
  <si>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</si>
  <si>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</si>
  <si>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</si>
  <si>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</si>
  <si>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</si>
  <si>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</si>
  <si>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</si>
  <si>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</si>
  <si>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</si>
  <si>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</si>
  <si>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</si>
  <si>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</si>
  <si>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</si>
  <si>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</si>
  <si>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</si>
  <si>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</si>
  <si>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</si>
  <si>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</si>
  <si>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</si>
  <si>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</si>
  <si>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</si>
  <si>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</si>
  <si>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</si>
  <si>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</si>
  <si>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</si>
  <si>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</si>
  <si>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</si>
  <si>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</si>
  <si>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</si>
  <si>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</si>
  <si>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</si>
  <si>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</si>
  <si>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</si>
  <si>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</si>
  <si>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</si>
  <si>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</si>
  <si>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</si>
  <si>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</si>
  <si>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</si>
  <si>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</si>
  <si>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</si>
  <si>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</si>
  <si>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</si>
  <si>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</si>
  <si>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</si>
  <si>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</si>
  <si>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</si>
  <si>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</si>
  <si>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</si>
  <si>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</si>
  <si>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</si>
  <si>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</si>
  <si>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</si>
  <si>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</si>
  <si>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</si>
  <si>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</si>
  <si>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</si>
  <si>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</si>
  <si>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</si>
  <si>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</si>
  <si>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</si>
  <si>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</si>
  <si>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</si>
  <si>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</si>
  <si>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</si>
  <si>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</si>
  <si>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</si>
  <si>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</si>
  <si>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</si>
  <si>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</si>
  <si>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</si>
  <si>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</si>
  <si>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</si>
  <si>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</si>
  <si>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</si>
  <si>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</si>
  <si>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</si>
  <si>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</si>
  <si>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</si>
  <si>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</si>
  <si>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</si>
  <si>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</si>
  <si>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</si>
  <si>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</si>
  <si>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</si>
  <si>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</si>
  <si>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</si>
  <si>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</si>
  <si>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</si>
  <si>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</si>
  <si>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</si>
  <si>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</si>
  <si>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</si>
  <si>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</si>
  <si>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</si>
  <si>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</si>
  <si>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</si>
  <si>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</si>
  <si>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</si>
  <si>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</si>
  <si>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</si>
  <si>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</si>
  <si>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</si>
  <si>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</si>
  <si>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</si>
  <si>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</si>
  <si>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</si>
  <si>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</si>
  <si>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</si>
  <si>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</si>
  <si>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</si>
  <si>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</si>
  <si>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</si>
  <si>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</si>
  <si>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</si>
  <si>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</si>
  <si>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</si>
  <si>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</si>
  <si>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</si>
  <si>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</si>
  <si>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</si>
  <si>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</si>
  <si>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</si>
  <si>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</si>
  <si>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</si>
  <si>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</si>
  <si>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</si>
  <si>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</si>
  <si>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</si>
  <si>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</si>
  <si>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</si>
  <si>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</si>
  <si>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</si>
  <si>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</si>
  <si>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</si>
  <si>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</si>
  <si>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</si>
  <si>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</si>
  <si>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</si>
  <si>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</si>
  <si>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</si>
  <si>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</si>
  <si>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</si>
  <si>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</si>
  <si>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</si>
  <si>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</si>
  <si>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</si>
  <si>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</si>
  <si>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</si>
  <si>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</si>
  <si>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</si>
  <si>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</si>
  <si>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</si>
  <si>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</si>
  <si>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</si>
  <si>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</si>
  <si>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</si>
  <si>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</si>
  <si>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</si>
  <si>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</si>
  <si>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</si>
  <si>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</si>
  <si>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</si>
  <si>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</si>
  <si>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</si>
  <si>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</si>
  <si>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</si>
  <si>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</si>
  <si>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</si>
  <si>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</si>
  <si>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</si>
  <si>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</si>
  <si>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</si>
  <si>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</si>
  <si>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</si>
  <si>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</si>
  <si>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</si>
  <si>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</si>
  <si>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</si>
  <si>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</si>
  <si>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</si>
  <si>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</si>
  <si>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</si>
  <si>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</si>
  <si>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</si>
  <si>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</si>
  <si>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</si>
  <si>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</si>
  <si>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</si>
  <si>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</si>
  <si>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</si>
  <si>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</si>
  <si>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</si>
  <si>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</si>
  <si>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</si>
  <si>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</si>
  <si>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</si>
  <si>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</si>
  <si>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</si>
  <si>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</si>
  <si>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</si>
  <si>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</si>
  <si>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</si>
  <si>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</si>
  <si>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</si>
  <si>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</si>
  <si>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</si>
  <si>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</si>
  <si>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</si>
  <si>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</si>
  <si>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</si>
  <si>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</si>
  <si>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</si>
  <si>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</si>
  <si>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</si>
  <si>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</si>
  <si>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</si>
  <si>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</si>
  <si>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</si>
  <si>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</si>
  <si>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</si>
  <si>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</si>
  <si>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</si>
  <si>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</si>
  <si>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</si>
  <si>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</si>
  <si>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</si>
  <si>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</si>
  <si>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</si>
  <si>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</si>
  <si>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</si>
  <si>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</si>
  <si>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</si>
  <si>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</si>
  <si>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</si>
  <si>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</si>
  <si>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</si>
  <si>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</si>
  <si>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</si>
  <si>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</si>
  <si>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</si>
  <si>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</si>
  <si>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</si>
  <si>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</si>
  <si>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</si>
  <si>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</si>
  <si>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</si>
  <si>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</si>
  <si>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</si>
  <si>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</si>
  <si>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</si>
  <si>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</si>
  <si>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</si>
  <si>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</si>
  <si>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</si>
  <si>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</si>
  <si>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</si>
  <si>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</si>
  <si>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</si>
  <si>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</si>
  <si>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</si>
  <si>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</si>
  <si>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</si>
  <si>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</si>
  <si>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</si>
  <si>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</si>
  <si>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</si>
  <si>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</si>
  <si>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</si>
  <si>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</si>
  <si>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</si>
  <si>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</si>
  <si>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</si>
  <si>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</si>
  <si>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</si>
  <si>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</si>
  <si>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</si>
  <si>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</si>
  <si>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</si>
  <si>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</si>
  <si>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</si>
  <si>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</si>
  <si>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</si>
  <si>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</si>
  <si>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</si>
  <si>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</si>
  <si>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</si>
  <si>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</si>
  <si>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</si>
  <si>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</si>
  <si>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</si>
  <si>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</si>
  <si>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</si>
  <si>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</si>
  <si>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</si>
  <si>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</si>
  <si>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</si>
  <si>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</si>
  <si>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</si>
  <si>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</si>
  <si>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</si>
  <si>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</si>
  <si>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</si>
  <si>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</si>
  <si>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</si>
  <si>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</si>
  <si>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</si>
  <si>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</si>
  <si>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</si>
  <si>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</si>
  <si>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</si>
  <si>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</si>
  <si>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</si>
  <si>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</si>
  <si>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</si>
  <si>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</si>
  <si>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</si>
  <si>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</si>
  <si>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</si>
  <si>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</si>
  <si>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</si>
  <si>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</si>
  <si>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</si>
  <si>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</si>
  <si>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</si>
  <si>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</si>
  <si>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</si>
  <si>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</si>
  <si>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</si>
  <si>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</si>
  <si>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</si>
  <si>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</si>
  <si>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</si>
  <si>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</si>
  <si>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</si>
  <si>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</si>
  <si>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</si>
  <si>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</si>
  <si>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</si>
  <si>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</si>
  <si>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</si>
  <si>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</si>
  <si>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</si>
  <si>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</si>
  <si>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</si>
  <si>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</si>
  <si>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</si>
  <si>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</si>
  <si>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</si>
  <si>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</si>
  <si>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</si>
  <si>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</si>
  <si>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</si>
  <si>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</si>
  <si>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</si>
  <si>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</si>
  <si>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</si>
  <si>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</si>
  <si>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</si>
  <si>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</si>
  <si>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</si>
  <si>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</si>
  <si>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</si>
  <si>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</si>
  <si>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</si>
  <si>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</si>
  <si>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</si>
  <si>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</si>
  <si>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</si>
  <si>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</si>
  <si>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</si>
  <si>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</si>
  <si>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</si>
  <si>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</si>
  <si>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</si>
  <si>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</si>
  <si>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</si>
  <si>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</si>
  <si>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</si>
  <si>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</si>
  <si>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</si>
  <si>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</si>
  <si>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</si>
  <si>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</si>
  <si>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</si>
  <si>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</si>
  <si>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</si>
  <si>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</si>
  <si>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</si>
  <si>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</si>
  <si>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</si>
  <si>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</si>
  <si>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</si>
  <si>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</si>
  <si>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</si>
  <si>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</si>
  <si>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</si>
  <si>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</si>
  <si>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</si>
  <si>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</si>
  <si>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</si>
  <si>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</si>
  <si>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</si>
  <si>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</si>
  <si>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</si>
  <si>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</si>
  <si>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</si>
  <si>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</si>
  <si>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</si>
  <si>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</si>
  <si>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</si>
  <si>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</si>
  <si>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</si>
  <si>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</si>
  <si>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</si>
  <si>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</si>
  <si>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</si>
  <si>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</si>
  <si>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</si>
  <si>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</si>
  <si>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</si>
  <si>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</si>
  <si>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</si>
  <si>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</si>
  <si>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</si>
  <si>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</si>
  <si>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</si>
  <si>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</si>
  <si>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</si>
  <si>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</si>
  <si>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</si>
  <si>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</si>
  <si>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</si>
  <si>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</si>
  <si>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</si>
  <si>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</si>
  <si>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</si>
  <si>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</si>
  <si>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</si>
  <si>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</si>
  <si>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</si>
  <si>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</si>
  <si>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</si>
  <si>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</si>
  <si>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</si>
  <si>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</si>
  <si>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</si>
  <si>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</si>
  <si>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</si>
  <si>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</si>
  <si>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</si>
  <si>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</si>
  <si>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</si>
  <si>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</si>
  <si>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</si>
  <si>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</si>
  <si>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</si>
  <si>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</si>
  <si>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</si>
  <si>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</si>
  <si>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</si>
  <si>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</si>
  <si>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</si>
  <si>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</si>
  <si>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</si>
  <si>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</si>
  <si>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</si>
  <si>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</si>
  <si>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</si>
  <si>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</si>
  <si>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</si>
  <si>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</si>
  <si>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</si>
  <si>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</si>
  <si>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</si>
  <si>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</si>
  <si>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</si>
  <si>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</si>
  <si>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</si>
  <si>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</si>
  <si>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</si>
  <si>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</si>
  <si>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</si>
  <si>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</si>
  <si>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</si>
  <si>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</si>
  <si>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</si>
  <si>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</si>
  <si>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</si>
  <si>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</si>
  <si>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</si>
  <si>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</si>
  <si>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</si>
  <si>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</si>
  <si>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</si>
  <si>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</si>
  <si>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</si>
  <si>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</si>
  <si>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</si>
  <si>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</si>
  <si>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</si>
  <si>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</si>
  <si>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</si>
  <si>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</si>
  <si>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</si>
  <si>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</si>
  <si>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</si>
  <si>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</si>
  <si>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</si>
  <si>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</si>
  <si>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</si>
  <si>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</si>
  <si>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</si>
  <si>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</si>
  <si>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</si>
  <si>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</si>
  <si>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</si>
  <si>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</si>
  <si>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</si>
  <si>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</si>
  <si>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</si>
  <si>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</si>
  <si>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</si>
  <si>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</si>
  <si>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</si>
  <si>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</si>
  <si>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</si>
  <si>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</si>
  <si>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</si>
  <si>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</si>
  <si>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</si>
  <si>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</si>
  <si>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</si>
  <si>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</si>
  <si>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</si>
  <si>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</si>
  <si>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</si>
  <si>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</si>
  <si>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</si>
  <si>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</si>
  <si>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</si>
  <si>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</si>
  <si>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</si>
  <si>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</si>
  <si>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</si>
  <si>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</si>
  <si>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</si>
  <si>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</si>
  <si>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</si>
  <si>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</si>
  <si>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</si>
  <si>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</si>
  <si>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</si>
  <si>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</si>
  <si>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</si>
  <si>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</si>
  <si>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</si>
  <si>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</si>
  <si>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</si>
  <si>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</si>
  <si>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</si>
  <si>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</si>
  <si>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</si>
  <si>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</si>
  <si>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</si>
  <si>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</si>
  <si>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</si>
  <si>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</si>
  <si>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</si>
  <si>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</si>
  <si>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</si>
  <si>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</si>
  <si>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</si>
  <si>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</si>
  <si>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</si>
  <si>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</si>
  <si>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</si>
  <si>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</si>
  <si>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</si>
  <si>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</si>
  <si>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</si>
  <si>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</si>
  <si>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</si>
  <si>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</si>
  <si>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</si>
  <si>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</si>
  <si>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</si>
  <si>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</si>
  <si>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</si>
  <si>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</si>
  <si>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</si>
  <si>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</si>
  <si>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</si>
  <si>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</si>
  <si>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</si>
  <si>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</si>
  <si>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</si>
  <si>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</si>
  <si>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</si>
  <si>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</si>
  <si>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</si>
  <si>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</si>
  <si>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</si>
  <si>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</si>
  <si>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</si>
  <si>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</si>
  <si>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</si>
  <si>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</si>
  <si>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</si>
  <si>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</si>
  <si>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</si>
  <si>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</si>
  <si>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</si>
  <si>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</si>
  <si>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</si>
  <si>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</si>
  <si>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</si>
  <si>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</si>
  <si>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</si>
  <si>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</si>
  <si>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</si>
  <si>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</si>
  <si>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</si>
  <si>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</si>
  <si>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</si>
  <si>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</si>
  <si>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</si>
  <si>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</si>
  <si>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</si>
  <si>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</si>
  <si>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</si>
  <si>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</si>
  <si>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</si>
  <si>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</si>
  <si>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</si>
  <si>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</si>
  <si>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</si>
  <si>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</si>
  <si>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</si>
  <si>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</si>
  <si>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</si>
  <si>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</si>
  <si>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</si>
  <si>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</si>
  <si>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</si>
  <si>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</si>
  <si>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</si>
  <si>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</si>
  <si>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</si>
  <si>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</si>
  <si>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</si>
  <si>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</si>
  <si>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</si>
  <si>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</si>
  <si>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</si>
  <si>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</si>
  <si>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</si>
  <si>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</si>
  <si>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</si>
  <si>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</si>
  <si>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</si>
  <si>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</si>
  <si>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</si>
  <si>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</si>
  <si>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</si>
  <si>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</si>
  <si>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</si>
  <si>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</si>
  <si>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</si>
  <si>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</si>
  <si>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</si>
  <si>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</si>
  <si>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</si>
  <si>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</si>
  <si>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</si>
  <si>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</si>
  <si>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</si>
  <si>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</si>
  <si>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</si>
  <si>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</si>
  <si>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</si>
  <si>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</si>
  <si>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</si>
  <si>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</si>
  <si>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</si>
  <si>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</si>
  <si>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</si>
  <si>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</si>
  <si>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</si>
  <si>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</si>
  <si>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</si>
  <si>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</si>
  <si>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</si>
  <si>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</si>
  <si>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</si>
  <si>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</si>
  <si>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</si>
  <si>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</si>
  <si>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</si>
  <si>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</si>
  <si>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</si>
  <si>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</si>
  <si>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</si>
  <si>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</si>
  <si>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</si>
  <si>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</si>
  <si>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</si>
  <si>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</si>
  <si>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</si>
  <si>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</si>
  <si>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</si>
  <si>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</si>
  <si>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</si>
  <si>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</si>
  <si>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</si>
  <si>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</si>
  <si>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</si>
  <si>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</si>
  <si>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</si>
  <si>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</si>
  <si>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</si>
  <si>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</si>
  <si>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</si>
  <si>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</si>
  <si>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</si>
  <si>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</si>
  <si>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</si>
  <si>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</si>
  <si>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</si>
  <si>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</si>
  <si>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</si>
  <si>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</si>
  <si>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</si>
  <si>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</si>
  <si>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</si>
  <si>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</si>
  <si>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</si>
  <si>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</si>
  <si>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</si>
  <si>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</si>
  <si>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</si>
  <si>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</si>
  <si>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</si>
  <si>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</si>
  <si>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</si>
  <si>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</si>
  <si>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</si>
  <si>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</si>
  <si>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</si>
  <si>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</si>
  <si>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</si>
  <si>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</si>
  <si>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</si>
  <si>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</si>
  <si>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</si>
  <si>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</si>
  <si>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</si>
  <si>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</si>
  <si>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</si>
  <si>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</si>
  <si>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</si>
  <si>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</si>
  <si>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</si>
  <si>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</si>
  <si>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</si>
  <si>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</si>
  <si>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</si>
  <si>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</si>
  <si>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</si>
  <si>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</si>
  <si>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</si>
  <si>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</si>
  <si>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</si>
  <si>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</si>
  <si>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</si>
  <si>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</si>
  <si>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</si>
  <si>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</si>
  <si>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</si>
  <si>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</si>
  <si>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</si>
  <si>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</si>
  <si>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</si>
  <si>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</si>
  <si>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</si>
  <si>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</si>
  <si>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</si>
  <si>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</si>
  <si>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</si>
  <si>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</si>
  <si>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</si>
  <si>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</si>
  <si>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</si>
  <si>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</si>
  <si>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</si>
  <si>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</si>
  <si>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</si>
  <si>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</si>
  <si>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</si>
  <si>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</si>
  <si>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</si>
  <si>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</si>
  <si>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</si>
  <si>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</si>
  <si>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</si>
  <si>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</si>
  <si>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</si>
  <si>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</si>
  <si>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</si>
  <si>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</si>
  <si>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</si>
  <si>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</si>
  <si>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</si>
  <si>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</si>
  <si>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</si>
  <si>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</si>
  <si>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</si>
  <si>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</si>
  <si>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</si>
  <si>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</si>
  <si>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</si>
  <si>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</si>
  <si>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</si>
  <si>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</si>
  <si>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</si>
  <si>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</si>
  <si>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</si>
  <si>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</si>
  <si>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</si>
  <si>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</si>
  <si>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</si>
  <si>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</si>
  <si>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</si>
  <si>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</si>
  <si>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</si>
  <si>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</si>
  <si>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</si>
  <si>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</si>
  <si>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</si>
  <si>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</si>
  <si>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</si>
  <si>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</si>
  <si>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</si>
  <si>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</si>
  <si>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</si>
  <si>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</si>
  <si>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</si>
  <si>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</si>
  <si>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</si>
  <si>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</si>
  <si>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</si>
  <si>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</si>
  <si>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</si>
  <si>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</si>
  <si>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</si>
  <si>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</si>
  <si>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</si>
  <si>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</si>
  <si>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</si>
  <si>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</si>
  <si>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</si>
  <si>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</si>
  <si>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</si>
  <si>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</si>
  <si>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</si>
  <si>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</si>
  <si>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</si>
  <si>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</si>
  <si>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</si>
  <si>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</si>
  <si>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</si>
  <si>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</si>
  <si>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</si>
  <si>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</si>
  <si>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</si>
  <si>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</si>
  <si>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</si>
  <si>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</si>
  <si>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</si>
  <si>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</si>
  <si>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</si>
  <si>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</si>
  <si>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</si>
  <si>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</si>
  <si>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</si>
  <si>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</si>
  <si>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</si>
  <si>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</si>
  <si>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</si>
  <si>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</si>
  <si>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</si>
  <si>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</si>
  <si>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</si>
  <si>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</si>
  <si>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</si>
  <si>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</si>
  <si>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</si>
  <si>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</si>
  <si>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</si>
  <si>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</si>
  <si>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</si>
  <si>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</si>
  <si>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</si>
  <si>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</si>
  <si>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</si>
  <si>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</si>
  <si>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</si>
  <si>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</si>
  <si>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</si>
  <si>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</si>
  <si>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</si>
  <si>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</si>
  <si>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</si>
  <si>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</si>
  <si>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</si>
  <si>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</si>
  <si>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</si>
  <si>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</si>
  <si>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</si>
  <si>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</si>
  <si>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</si>
  <si>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</si>
  <si>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</si>
  <si>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</si>
  <si>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</si>
  <si>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</si>
  <si>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</si>
  <si>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</si>
  <si>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</si>
  <si>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</si>
  <si>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</si>
  <si>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</si>
  <si>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</si>
  <si>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</si>
  <si>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</si>
  <si>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</si>
  <si>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</si>
  <si>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</si>
  <si>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</si>
  <si>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</si>
  <si>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</si>
  <si>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</si>
  <si>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</si>
  <si>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</si>
  <si>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</si>
  <si>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</si>
  <si>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</si>
  <si>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</si>
  <si>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</si>
  <si>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</si>
  <si>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</si>
  <si>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</si>
  <si>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</si>
  <si>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</si>
  <si>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</si>
  <si>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</si>
  <si>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</si>
  <si>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</si>
  <si>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</si>
  <si>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</si>
  <si>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</si>
  <si>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</si>
  <si>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</si>
  <si>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</si>
  <si>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</si>
  <si>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</si>
  <si>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</si>
  <si>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</si>
  <si>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</si>
  <si>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</si>
  <si>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</si>
  <si>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</si>
  <si>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</si>
  <si>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</si>
  <si>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</si>
  <si>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</si>
  <si>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</si>
  <si>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</si>
  <si>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</si>
  <si>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</si>
  <si>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</si>
  <si>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</si>
  <si>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</si>
  <si>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</si>
  <si>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</si>
  <si>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</si>
  <si>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</si>
  <si>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</si>
  <si>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</si>
  <si>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</si>
  <si>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</si>
  <si>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</si>
  <si>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</si>
  <si>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</si>
  <si>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</si>
  <si>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</si>
  <si>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</si>
  <si>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</si>
  <si>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</si>
  <si>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</si>
  <si>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</si>
  <si>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</si>
  <si>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</si>
  <si>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</si>
  <si>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</si>
  <si>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</si>
  <si>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</si>
  <si>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</si>
  <si>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</si>
  <si>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</si>
  <si>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</si>
  <si>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</si>
  <si>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</si>
  <si>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</si>
  <si>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</si>
  <si>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</si>
  <si>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</si>
  <si>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</si>
  <si>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</si>
  <si>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</si>
  <si>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</si>
  <si>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</si>
  <si>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</si>
  <si>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</si>
  <si>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</si>
  <si>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</si>
  <si>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</si>
  <si>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</si>
  <si>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</si>
  <si>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</si>
  <si>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</si>
  <si>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</si>
  <si>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</si>
  <si>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</si>
  <si>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</si>
  <si>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</si>
  <si>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</si>
  <si>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</si>
  <si>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</si>
  <si>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</si>
  <si>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</si>
  <si>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</si>
  <si>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</si>
  <si>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</si>
  <si>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</si>
  <si>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</si>
  <si>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</si>
  <si>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</si>
  <si>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</si>
  <si>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</si>
  <si>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</si>
  <si>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</si>
  <si>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</si>
  <si>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</si>
  <si>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</si>
  <si>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</si>
  <si>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</si>
  <si>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</si>
  <si>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</si>
  <si>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</si>
  <si>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</si>
  <si>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</si>
  <si>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</si>
  <si>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</si>
  <si>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</si>
  <si>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</si>
  <si>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</si>
  <si>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</si>
  <si>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</si>
  <si>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</si>
  <si>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</si>
  <si>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</si>
  <si>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</si>
  <si>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</si>
  <si>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</si>
  <si>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</si>
  <si>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</si>
  <si>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</si>
  <si>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</si>
  <si>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</si>
  <si>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</si>
  <si>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</si>
  <si>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</si>
  <si>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</si>
  <si>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</si>
  <si>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</si>
  <si>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</si>
  <si>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</si>
  <si>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</si>
  <si>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</si>
  <si>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</si>
  <si>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</si>
  <si>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</si>
  <si>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</si>
  <si>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</si>
  <si>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</si>
  <si>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</si>
  <si>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</si>
  <si>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</si>
  <si>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</si>
  <si>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</si>
  <si>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</si>
  <si>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</si>
  <si>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</si>
  <si>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</si>
  <si>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</si>
  <si>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</si>
  <si>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</si>
  <si>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</si>
  <si>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</si>
  <si>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</si>
  <si>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</si>
  <si>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</si>
  <si>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</si>
  <si>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</si>
  <si>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</si>
  <si>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</si>
  <si>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</si>
  <si>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</si>
  <si>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</si>
  <si>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</si>
  <si>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</si>
  <si>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</si>
  <si>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</si>
  <si>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</si>
  <si>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</si>
  <si>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</si>
  <si>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</si>
  <si>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</si>
  <si>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</si>
  <si>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</si>
  <si>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</si>
  <si>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</si>
  <si>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</si>
  <si>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</si>
  <si>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</si>
  <si>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</si>
  <si>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</si>
  <si>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</si>
  <si>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</si>
  <si>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</si>
  <si>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</si>
  <si>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</si>
  <si>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</si>
  <si>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</si>
  <si>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</si>
  <si>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</si>
  <si>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</si>
  <si>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</si>
  <si>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</si>
  <si>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</si>
  <si>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</si>
  <si>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</si>
  <si>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</si>
  <si>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</si>
  <si>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</si>
  <si>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</si>
  <si>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</si>
  <si>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</si>
  <si>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</si>
  <si>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</si>
  <si>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</si>
  <si>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</si>
  <si>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</si>
  <si>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</si>
  <si>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</si>
  <si>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</si>
  <si>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</si>
  <si>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</si>
  <si>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</si>
  <si>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</si>
  <si>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</si>
  <si>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</si>
  <si>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</si>
  <si>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</si>
  <si>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</si>
  <si>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</si>
  <si>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</si>
  <si>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</si>
  <si>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</si>
  <si>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</si>
  <si>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</si>
  <si>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</si>
  <si>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</si>
  <si>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</si>
  <si>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</si>
  <si>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</si>
  <si>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</si>
  <si>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</si>
  <si>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</si>
  <si>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</si>
  <si>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</si>
  <si>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</si>
  <si>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</si>
  <si>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</si>
  <si>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</si>
  <si>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</si>
  <si>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</si>
  <si>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</si>
  <si>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</si>
  <si>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</si>
  <si>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</si>
  <si>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</si>
  <si>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</si>
  <si>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</si>
  <si>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</si>
  <si>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</si>
  <si>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</si>
  <si>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</si>
  <si>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</si>
  <si>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</si>
  <si>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</si>
  <si>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</si>
  <si>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</si>
  <si>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</si>
  <si>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</si>
  <si>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</si>
  <si>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</si>
  <si>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</si>
  <si>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</si>
  <si>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</si>
  <si>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</si>
  <si>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</si>
  <si>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</si>
  <si>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</si>
  <si>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</si>
  <si>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</si>
  <si>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</si>
  <si>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</si>
  <si>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</si>
  <si>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</si>
  <si>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</si>
  <si>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</si>
  <si>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</si>
  <si>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</si>
  <si>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</si>
  <si>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</si>
  <si>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</si>
  <si>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</si>
  <si>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</si>
  <si>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</si>
  <si>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</si>
  <si>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</si>
  <si>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</si>
  <si>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</si>
  <si>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</si>
  <si>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</si>
  <si>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</si>
  <si>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</si>
  <si>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</si>
  <si>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</si>
  <si>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</si>
  <si>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</si>
  <si>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</si>
  <si>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</si>
  <si>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</si>
  <si>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</si>
  <si>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</si>
  <si>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</si>
  <si>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</si>
  <si>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</si>
  <si>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</si>
  <si>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</si>
  <si>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</si>
  <si>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</si>
  <si>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</si>
  <si>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</si>
  <si>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</si>
  <si>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</si>
  <si>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</si>
  <si>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</si>
  <si>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</si>
  <si>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</si>
  <si>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</si>
  <si>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</si>
  <si>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</si>
  <si>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</si>
  <si>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</si>
  <si>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</si>
  <si>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</si>
  <si>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</si>
  <si>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</si>
  <si>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</si>
  <si>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</si>
  <si>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</si>
  <si>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</si>
  <si>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</si>
  <si>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</si>
  <si>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</si>
  <si>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</si>
  <si>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</si>
  <si>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</si>
  <si>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</si>
  <si>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</si>
  <si>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</si>
  <si>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</si>
  <si>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</si>
  <si>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</si>
  <si>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</si>
  <si>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</si>
  <si>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</si>
  <si>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</si>
  <si>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</si>
  <si>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</si>
  <si>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</si>
  <si>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</si>
  <si>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</si>
  <si>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</si>
  <si>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</si>
  <si>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</si>
  <si>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</si>
  <si>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</si>
  <si>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</si>
  <si>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</si>
  <si>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</si>
  <si>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</si>
  <si>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</si>
  <si>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</si>
  <si>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</si>
  <si>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</si>
  <si>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</si>
  <si>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</si>
  <si>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</si>
  <si>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</si>
  <si>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</si>
  <si>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</si>
  <si>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</si>
  <si>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</si>
  <si>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</si>
  <si>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</si>
  <si>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</si>
  <si>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</si>
  <si>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</si>
  <si>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</si>
  <si>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</si>
  <si>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</si>
  <si>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</si>
  <si>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</si>
  <si>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</si>
  <si>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</si>
  <si>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</si>
  <si>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</si>
  <si>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</si>
  <si>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</si>
  <si>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</si>
  <si>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</si>
  <si>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</si>
  <si>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</si>
  <si>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</si>
  <si>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</si>
  <si>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</si>
  <si>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</si>
  <si>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</si>
  <si>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</si>
  <si>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</si>
  <si>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</si>
  <si>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</si>
  <si>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</si>
  <si>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</si>
  <si>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</si>
  <si>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</si>
  <si>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</si>
  <si>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</si>
  <si>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</si>
  <si>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</si>
  <si>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</si>
  <si>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</si>
  <si>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</si>
  <si>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</si>
  <si>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</si>
  <si>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</si>
  <si>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</si>
  <si>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</si>
  <si>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</si>
  <si>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</si>
  <si>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</si>
  <si>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</si>
  <si>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</si>
  <si>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</si>
  <si>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</si>
  <si>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</si>
  <si>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</si>
  <si>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</si>
  <si>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</si>
  <si>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</si>
  <si>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</si>
  <si>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</si>
  <si>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</si>
  <si>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</si>
  <si>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</si>
  <si>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</si>
  <si>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</si>
  <si>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</si>
  <si>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</si>
  <si>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</si>
  <si>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</si>
  <si>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</si>
  <si>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</si>
  <si>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</si>
  <si>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</si>
  <si>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</si>
  <si>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</si>
  <si>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</si>
  <si>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</si>
  <si>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</si>
  <si>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</si>
  <si>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</si>
  <si>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</si>
  <si>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</si>
  <si>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</si>
  <si>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</si>
  <si>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</si>
  <si>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</si>
  <si>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</si>
  <si>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</si>
  <si>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</si>
  <si>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</si>
  <si>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</si>
  <si>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</si>
  <si>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</si>
  <si>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</si>
  <si>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</si>
  <si>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</si>
  <si>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</si>
  <si>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</si>
  <si>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</si>
  <si>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</si>
  <si>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</si>
  <si>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</si>
  <si>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</si>
  <si>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</si>
  <si>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</si>
  <si>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</si>
  <si>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</si>
  <si>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</si>
  <si>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</si>
  <si>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</si>
  <si>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</si>
  <si>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</si>
  <si>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</si>
  <si>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</si>
  <si>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</si>
  <si>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</si>
  <si>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</si>
  <si>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</si>
  <si>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</si>
  <si>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</si>
  <si>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</si>
  <si>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</si>
  <si>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</si>
  <si>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</si>
  <si>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</si>
  <si>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</si>
  <si>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</si>
  <si>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</si>
  <si>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</si>
  <si>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</si>
  <si>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</si>
  <si>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</si>
  <si>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</si>
  <si>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</si>
  <si>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</si>
  <si>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</si>
  <si>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</si>
  <si>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</si>
  <si>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</si>
  <si>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</si>
  <si>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</si>
  <si>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</si>
  <si>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</si>
  <si>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</si>
  <si>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</si>
  <si>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</si>
  <si>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</si>
  <si>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</si>
  <si>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</si>
  <si>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</si>
  <si>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</si>
  <si>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</si>
  <si>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</si>
  <si>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</si>
  <si>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</si>
  <si>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</si>
  <si>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</si>
  <si>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</si>
  <si>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</si>
  <si>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</si>
  <si>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</si>
  <si>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</si>
  <si>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</si>
  <si>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</si>
  <si>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</si>
  <si>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</si>
  <si>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</si>
  <si>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</si>
  <si>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</si>
  <si>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</si>
  <si>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</si>
  <si>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</si>
  <si>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</si>
  <si>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</si>
  <si>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</si>
  <si>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</si>
  <si>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</si>
  <si>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</si>
  <si>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</si>
  <si>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</si>
  <si>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</si>
  <si>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</si>
  <si>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</si>
  <si>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</si>
  <si>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</si>
  <si>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</si>
  <si>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</si>
  <si>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</si>
  <si>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</si>
  <si>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</si>
  <si>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</si>
  <si>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</si>
  <si>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</si>
  <si>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</si>
  <si>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</si>
  <si>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</si>
  <si>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</si>
  <si>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</si>
  <si>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</si>
  <si>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</si>
  <si>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</si>
  <si>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</si>
  <si>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</si>
  <si>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</si>
  <si>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</si>
  <si>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</si>
  <si>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</si>
  <si>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</si>
  <si>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</si>
  <si>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</si>
  <si>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</si>
  <si>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</si>
  <si>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</si>
  <si>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</si>
  <si>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</si>
  <si>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</si>
  <si>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</si>
  <si>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</si>
  <si>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</si>
  <si>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</si>
  <si>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</si>
  <si>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</si>
  <si>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</si>
  <si>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</si>
  <si>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</si>
  <si>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</si>
  <si>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</si>
  <si>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</si>
  <si>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</si>
  <si>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</si>
  <si>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</si>
  <si>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</si>
  <si>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</si>
  <si>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</si>
  <si>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</si>
  <si>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</si>
  <si>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</si>
  <si>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</si>
  <si>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</si>
  <si>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</si>
  <si>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</si>
  <si>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</si>
  <si>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</si>
  <si>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</si>
  <si>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</si>
  <si>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</si>
  <si>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</si>
  <si>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</si>
  <si>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</si>
  <si>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</si>
  <si>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</si>
  <si>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</si>
  <si>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</si>
  <si>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</si>
  <si>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</si>
  <si>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</si>
  <si>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</si>
  <si>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</si>
  <si>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</si>
  <si>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</si>
  <si>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</si>
  <si>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</si>
  <si>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</si>
  <si>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</si>
  <si>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</si>
  <si>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</si>
  <si>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</si>
  <si>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</si>
  <si>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</si>
  <si>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</si>
  <si>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</si>
  <si>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Вспененный ПВХ-пластик UNEXT-Strong, 8 мм, белый, 2030х3050 мм</t>
  </si>
  <si>
    <t>Вспененный ПВХ-пластик UNEXT-Strong, 4 мм, белый, 2030х3050 мм</t>
  </si>
  <si>
    <t>Вспененный ПВХ-пластик UNEXT-Strong, 2 мм, белый, 2030х3050 мм</t>
  </si>
  <si>
    <t>Акриловое стекло PLEXIGLAS, экструзионное, 3 мм, молочный, 2050х3050 мм</t>
  </si>
  <si>
    <t>Акриловое стекло PLEXIGLAS, экструзионное, 2 мм, прозрачный, 2050х3050 мм</t>
  </si>
  <si>
    <t>АКП GROSSBOND, полиэстр, 3 мм, стенка 0,21 мм, 9905\7001 матовое серебро, 1,5х4,0 м</t>
  </si>
  <si>
    <t>ZENOFOL-PRINT ПВХ пластик, 0,5 мм, прозрачный, антибликовый, 1220х2440 мм</t>
  </si>
  <si>
    <t>Профиль ALS, ширина 128 мм, длина 2 м, толщина 0,5 мм, алюм., белый окрашенный</t>
  </si>
  <si>
    <t>Алюминиевый профиль ALU-FRAME №7, 6-11-14, натуральный анод 3,05 м</t>
  </si>
  <si>
    <t>Профиль ALU-POSTER 25Ea, овальный, серебро анод,3,0 м</t>
  </si>
  <si>
    <t>Угловой коннектор для профиля ALU-POSTER 25, глянец, "хром"</t>
  </si>
  <si>
    <t>Пружина металлическая для ALU-Poster 24 и 25</t>
  </si>
  <si>
    <t>Плёнка  ORACAL 8500-31(1,26х50)</t>
  </si>
  <si>
    <t>Плёнка 2х сторон. (скотч) Oramount 1811 10м/15 мм, 1,0 мм</t>
  </si>
  <si>
    <t>Клейкая лента двусторонняя конструкционная LP-401 1мм х 6мм х 33м</t>
  </si>
  <si>
    <t>Зажим троса обжимной 2 мм АЛ. (100)</t>
  </si>
  <si>
    <t>Крючок-шуруп 2,6х10/30 Ц</t>
  </si>
  <si>
    <t>Дюбель PND 8</t>
  </si>
  <si>
    <t>Дюбель рамный с шурупом MBR-S 10х120 6 КТ MUNGO</t>
  </si>
  <si>
    <t>Коробка разветвительная о\у 7 вводов, 80х80х40, Промрукав</t>
  </si>
  <si>
    <t>Зажим (клемма) на 3 провода с рычажком (0,08-2,5 мм. Кв.), (50 шт.) Wago</t>
  </si>
  <si>
    <t>хлыст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</si>
  <si>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</si>
  <si>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</si>
  <si>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</si>
  <si>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</si>
  <si>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</si>
  <si>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</si>
  <si>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</si>
  <si>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</si>
  <si>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</si>
  <si>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</si>
  <si>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</si>
  <si>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</si>
  <si>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</si>
  <si>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</si>
  <si>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</si>
  <si>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</si>
  <si>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</si>
  <si>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</si>
  <si>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</si>
  <si>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</si>
  <si>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</si>
  <si>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</si>
  <si>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</si>
  <si>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</si>
  <si>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</si>
  <si>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</si>
  <si>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</si>
  <si>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</si>
  <si>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</si>
  <si>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</si>
  <si>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</si>
  <si>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</si>
  <si>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</si>
  <si>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</si>
  <si>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</si>
  <si>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</si>
  <si>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</si>
  <si>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</si>
  <si>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</si>
  <si>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</si>
  <si>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</si>
  <si>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</si>
  <si>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</si>
  <si>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</si>
  <si>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</si>
  <si>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</si>
  <si>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</si>
  <si>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</si>
  <si>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</si>
  <si>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</si>
  <si>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</si>
  <si>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</si>
  <si>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</si>
  <si>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</si>
  <si>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</si>
  <si>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</si>
  <si>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</si>
  <si>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</si>
  <si>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</si>
  <si>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</si>
  <si>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</si>
  <si>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</si>
  <si>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</si>
  <si>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</si>
  <si>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</si>
  <si>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</si>
  <si>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</si>
  <si>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</si>
  <si>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</si>
  <si>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</si>
  <si>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</si>
  <si>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</si>
  <si>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</si>
  <si>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</si>
  <si>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</si>
  <si>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</si>
  <si>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</si>
  <si>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</si>
  <si>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</si>
  <si>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</si>
  <si>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</si>
  <si>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</si>
  <si>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</si>
  <si>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</si>
  <si>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</si>
  <si>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</si>
  <si>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</si>
  <si>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</si>
  <si>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</si>
  <si>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</si>
  <si>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</si>
  <si>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</si>
  <si>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</si>
  <si>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</si>
  <si>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</si>
  <si>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</si>
  <si>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Блок питания 150 Вт</t>
  </si>
  <si>
    <t>Блок питания 100 Вт</t>
  </si>
  <si>
    <t>Блок питания 30 Вт</t>
  </si>
  <si>
    <t>Монтажная плёнка</t>
  </si>
  <si>
    <t>люверс 12мм</t>
  </si>
  <si>
    <t>Вышка 18м</t>
  </si>
  <si>
    <t>смена</t>
  </si>
  <si>
    <t>Вышка 22м</t>
  </si>
  <si>
    <t>Вышка 28м</t>
  </si>
  <si>
    <t>Вышка 32м</t>
  </si>
  <si>
    <t>Автокран 18м</t>
  </si>
  <si>
    <t>Автокран 22м</t>
  </si>
  <si>
    <t>Автокран 28м</t>
  </si>
  <si>
    <t>Автокран 32м</t>
  </si>
  <si>
    <t>Вспененный ПВХ-пластик 1 мм, белый, 1560х3050 мм</t>
  </si>
  <si>
    <t>Клей COSMOFEN CA-12 (COSMO CA-500.110), однокомпонентный,цианакрилатный, 50 г</t>
  </si>
  <si>
    <t>Труба квадратная AL 20*20*2.0 /2 м</t>
  </si>
  <si>
    <t>ПВХ пластик 10х2030х3050 бел Unext Strong</t>
  </si>
  <si>
    <t>Держатель пластиковый ДД 24мм</t>
  </si>
  <si>
    <t>Профиль ALS, ширина 90 мм, длина 2 м, толщина 0,5 мм, алюм., белый окрашенный</t>
  </si>
  <si>
    <t>Вспененный ПВХ-пластик  3 мм, белый, 2030х3050 мм</t>
  </si>
  <si>
    <t>Вспененный ПВХ-пластик  5 мм, белый, 2030х3050 мм</t>
  </si>
  <si>
    <t>Акрил черный 3мм, 2050х3050 мм</t>
  </si>
  <si>
    <t>F-ТРИМ ELKAMET, ширина 25 мм, белый, длина 4 м</t>
  </si>
  <si>
    <t>Пэт 0,7мм, 2,05*1,25</t>
  </si>
  <si>
    <t>Акрил красный 3мм литой, 2050х3050 мм (Химсырье)</t>
  </si>
  <si>
    <t>Труба черн. 15*15*1,5 (розн)</t>
  </si>
  <si>
    <t>м.пог</t>
  </si>
  <si>
    <t>Труба черн. 20*20*1,5 (розн)</t>
  </si>
  <si>
    <t>Труба черн. 40*20*2 (розн)</t>
  </si>
  <si>
    <t>Труба черн. 40*40*2 (розн)</t>
  </si>
  <si>
    <t>Труба черн. 50*50*3 (розн)</t>
  </si>
  <si>
    <t>Труба черн. 60*40*3 (розн)</t>
  </si>
  <si>
    <t>Труба черн. 60*60*3 (розн)</t>
  </si>
  <si>
    <t>Труба черн. 80*80*4 (розн)</t>
  </si>
  <si>
    <t>Уголок черн 25*25*4 (розн)</t>
  </si>
  <si>
    <t>Уголок черн 40*40*4 (розн)</t>
  </si>
  <si>
    <t>Уголок черн 50*50*5 (розн)</t>
  </si>
  <si>
    <t>Краска новбытхим</t>
  </si>
  <si>
    <t>литр</t>
  </si>
  <si>
    <t>Стяжка для кабеля 3,6х200 мм белая ДКС</t>
  </si>
  <si>
    <t>Штанга с резьбой М10х1м DIN 975</t>
  </si>
  <si>
    <t>м</t>
  </si>
  <si>
    <t>Полноцветная печать с ламинацией</t>
  </si>
  <si>
    <t>Модуль светодиодный 3led3528</t>
  </si>
  <si>
    <t>Модуль светодиодный 3led5050</t>
  </si>
  <si>
    <t>кв.м</t>
  </si>
  <si>
    <t>Cosmofen PMMA, 200 г</t>
  </si>
  <si>
    <t>Cosmofen CA-12, 50г</t>
  </si>
  <si>
    <t>Трос металлополимерный D2 (в оплетке)</t>
  </si>
  <si>
    <t>Трос металлополимерный D1 (без оплетки)</t>
  </si>
  <si>
    <t>Саморез универсальный 3х12</t>
  </si>
  <si>
    <t>Саморезы кровельный 4,8*35</t>
  </si>
  <si>
    <t>Крючок S-обр 3мм, оцинк</t>
  </si>
  <si>
    <t>Профили для световых коробов (lightbox) - ALU-BOX 130DU, 6м</t>
  </si>
  <si>
    <t>Уголок для  ALU-BOX 130DU, 6м</t>
  </si>
  <si>
    <t>Печать баннер транслюцентный</t>
  </si>
  <si>
    <t>Профиль BannerBox (основа) 6м</t>
  </si>
  <si>
    <t>Профиль BannerBox (накрывающ) 6м</t>
  </si>
  <si>
    <t>Профиль BannerBox (натягивающий) 6м</t>
  </si>
  <si>
    <t>уголок</t>
  </si>
  <si>
    <t>Г.М.А.</t>
  </si>
  <si>
    <t>Расчёт тендера</t>
  </si>
  <si>
    <t>Х5</t>
  </si>
  <si>
    <t>Тендер</t>
  </si>
  <si>
    <t>Максим Смирнов</t>
  </si>
  <si>
    <t>Топоров Э.В.</t>
  </si>
  <si>
    <t>Саморез для металла с фланцем (LI16) 4,2х19 с буром</t>
  </si>
  <si>
    <t>Саморез для металла с фланцем (LI16) 4,2х19 без бура</t>
  </si>
  <si>
    <t>Плёнка  ORACAL 8500-63 (1,26х50)</t>
  </si>
  <si>
    <t>Плёнка  ORACAL 8500-62 (1,26х50)</t>
  </si>
  <si>
    <t>Модуль светодиодный 2 led 3528</t>
  </si>
  <si>
    <t>Сварка рамы из трубы 20 х 20</t>
  </si>
  <si>
    <t>Покраска трубы 20 х 20</t>
  </si>
  <si>
    <t>Плоттерная резка плёнки</t>
  </si>
  <si>
    <t>Установка светодиодных модулей</t>
  </si>
  <si>
    <t xml:space="preserve">Сверловка отверстий от 2 мм до 6 мм в проф. трубе 10, 15, 20, 25, 30, 40 мм </t>
  </si>
  <si>
    <t>Резка профильной трубы 10, 15, 20, 25, 30 мм</t>
  </si>
  <si>
    <t>СПК 6мм 6000*2010 мол</t>
  </si>
  <si>
    <t>Лист оцинкованный 0,55х 1000 х 2000</t>
  </si>
  <si>
    <t>Уголок 25*25*1,5 аллюминиевый</t>
  </si>
  <si>
    <t>Резка оцинкованного листа</t>
  </si>
  <si>
    <t>Накатка плёнки на СПК</t>
  </si>
  <si>
    <t>Крепление оцинковки к раме короба</t>
  </si>
  <si>
    <t>Плёнка  ORACAL 641-31(1,26х50)</t>
  </si>
  <si>
    <t>Сборка короба</t>
  </si>
  <si>
    <t>пог.м.</t>
  </si>
  <si>
    <t>Лот 72.Монатж в торговом зале рекламной навигации (согласно приложению) .Высота потолков от  4х метров</t>
  </si>
  <si>
    <t>Лот 73.Монатж в торговом зале рекламной навигации (согласно приложению) .Высота потолков до 4х метров</t>
  </si>
  <si>
    <t>Лот 76.Аренда вышки ,высота 18 м</t>
  </si>
  <si>
    <t>Лот 77.Аренда вышки ,высота 22 м</t>
  </si>
  <si>
    <t>Лот 78 Аренда вышки ,высота 28 м</t>
  </si>
  <si>
    <t>Лот 79.Аренда вышки ,высота 32 м</t>
  </si>
  <si>
    <t>Лот 80. Аренда автокрана 18м</t>
  </si>
  <si>
    <t>Лот 81. Аренда автокрана 22м</t>
  </si>
  <si>
    <t>Лот 82. Аренда автокрана 28м</t>
  </si>
  <si>
    <t>Лот 83. Аренда автокрана 32м</t>
  </si>
  <si>
    <t xml:space="preserve">Лот 84.Демонтаж пленки с окон ,включая смывку клеевого слоя </t>
  </si>
  <si>
    <t>Лот 85 . Профиль  профилемALU-FRAME №7 PLUS</t>
  </si>
  <si>
    <t>Лот 86. Табличка «Велопарковка»  .Основа – композитный материал 3мм</t>
  </si>
  <si>
    <t>Лот 87Табличка подвесная двухсторонняя ПВХ 4 мм. УФ полноцветная печать 720 dpi матовая холодная ламинация. Изготовление.</t>
  </si>
  <si>
    <t>Лот 88. Баннер «Ремонт», 1200*1800 мм</t>
  </si>
  <si>
    <t>Лот  89 Баннер (проклейка, люверсы)</t>
  </si>
  <si>
    <t>Лот 90.Прямоугольные вывески — Имидж отдела ПВХ 4 мм, УФ полноцветная печать 720 dpi. Двусторонняя. 1250*250 мм</t>
  </si>
  <si>
    <t>Лот 91.Прямоугольные вывески — Имидж отдела ПВХ 4 мм, УФ полноцветная печать 720 dpi. Односторонняя. 1250*250 мм</t>
  </si>
  <si>
    <t>Лот 92.Стрелки 350*700 мм</t>
  </si>
  <si>
    <t>Лот  93Рамка для плакатов . Формат А3 изготавливается из анодированного  профиля ALU-POSTER 25  . Задняя стенка - ПВХ 1 мм, передняя - "антиблик" 1мм. Изготовление.</t>
  </si>
  <si>
    <t>Лот  94.Стенд .Итоги работы магазина .</t>
  </si>
  <si>
    <t>Лот№95 .Табличка подвесная  двусторонняя ПВХ 4 мм.УФ полноцветная печать 720dpi матовая,холодная ламинация.Размер 900 ммх 210мм .Изготовление и Комплект крепежей (тросик стальной  диаметр 1мм в прозрачной оплетке из ПВХ ,зажим для тросика,дюбеля)</t>
  </si>
  <si>
    <t>Лот 96. Пластиковые рамки формат А4 красный</t>
  </si>
  <si>
    <t xml:space="preserve">Лот 97. Пластиковый протектор А4 глянцевый ПВХ </t>
  </si>
  <si>
    <t>Лот 98. Большой универсальный зажим с Т-образным</t>
  </si>
  <si>
    <t>Баннерная ткань Frontlite 440гр (с печатью)</t>
  </si>
  <si>
    <t>шнур</t>
  </si>
  <si>
    <t>УФ печать</t>
  </si>
  <si>
    <t>Монтаж подвесов</t>
  </si>
  <si>
    <t>Монтаж на стену</t>
  </si>
  <si>
    <t>Монтаж на оборудование</t>
  </si>
  <si>
    <t>Демонтаж плёнки</t>
  </si>
  <si>
    <t>Очистка окна</t>
  </si>
  <si>
    <t>Фрезеровка композита</t>
  </si>
  <si>
    <t>Накатка полноцвета</t>
  </si>
  <si>
    <t>Фрезеровка ПВХ</t>
  </si>
  <si>
    <t>Проклейка банера</t>
  </si>
  <si>
    <t>Установка люверсов</t>
  </si>
  <si>
    <t>Лазер</t>
  </si>
  <si>
    <t>Резка ПВХ</t>
  </si>
  <si>
    <t>Резка профиля</t>
  </si>
  <si>
    <t>Сборка рамки</t>
  </si>
  <si>
    <t xml:space="preserve">Накатка плёнки </t>
  </si>
</sst>
</file>

<file path=xl/styles.xml><?xml version="1.0" encoding="utf-8"?>
<styleSheet xmlns="http://schemas.openxmlformats.org/spreadsheetml/2006/main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  <numFmt numFmtId="175" formatCode="[$-419]General"/>
  </numFmts>
  <fonts count="9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  <font>
      <sz val="11"/>
      <color rgb="FF000000"/>
      <name val="Calibri"/>
      <family val="2"/>
      <charset val="204"/>
    </font>
    <font>
      <sz val="10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  <xf numFmtId="175" fontId="89" fillId="0" borderId="0"/>
    <xf numFmtId="0" fontId="74" fillId="0" borderId="0"/>
  </cellStyleXfs>
  <cellXfs count="805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85" fillId="0" borderId="9" xfId="0" applyFont="1" applyBorder="1" applyAlignment="1">
      <alignment horizontal="justify" vertical="center" wrapText="1"/>
    </xf>
    <xf numFmtId="0" fontId="84" fillId="0" borderId="9" xfId="0" applyFont="1" applyBorder="1" applyAlignment="1">
      <alignment horizontal="center" vertical="center"/>
    </xf>
    <xf numFmtId="0" fontId="82" fillId="0" borderId="9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5" fillId="0" borderId="9" xfId="0" applyFont="1" applyBorder="1" applyAlignment="1">
      <alignment horizontal="center" vertical="center" wrapText="1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6" fillId="0" borderId="0" xfId="0" applyFont="1" applyProtection="1">
      <protection locked="0" hidden="1"/>
    </xf>
    <xf numFmtId="0" fontId="86" fillId="0" borderId="0" xfId="0" applyFont="1" applyAlignment="1" applyProtection="1">
      <alignment vertical="center"/>
      <protection locked="0" hidden="1"/>
    </xf>
    <xf numFmtId="0" fontId="87" fillId="0" borderId="9" xfId="1" applyNumberFormat="1" applyFont="1" applyBorder="1" applyAlignment="1" applyProtection="1">
      <alignment horizontal="center"/>
      <protection locked="0"/>
    </xf>
    <xf numFmtId="0" fontId="87" fillId="0" borderId="9" xfId="4" applyNumberFormat="1" applyFont="1" applyBorder="1" applyAlignment="1" applyProtection="1">
      <alignment horizontal="center"/>
      <protection locked="0"/>
    </xf>
    <xf numFmtId="0" fontId="87" fillId="0" borderId="9" xfId="1" applyNumberFormat="1" applyFont="1" applyBorder="1" applyAlignment="1" applyProtection="1">
      <alignment horizontal="left" wrapText="1"/>
      <protection locked="0"/>
    </xf>
    <xf numFmtId="0" fontId="87" fillId="0" borderId="9" xfId="1" applyNumberFormat="1" applyFont="1" applyBorder="1" applyAlignment="1" applyProtection="1">
      <alignment horizontal="center" wrapText="1"/>
      <protection locked="0"/>
    </xf>
    <xf numFmtId="0" fontId="87" fillId="0" borderId="9" xfId="0" applyNumberFormat="1" applyFont="1" applyFill="1" applyBorder="1" applyAlignment="1" applyProtection="1">
      <alignment horizontal="left"/>
      <protection locked="0"/>
    </xf>
    <xf numFmtId="0" fontId="88" fillId="0" borderId="9" xfId="0" applyNumberFormat="1" applyFont="1" applyFill="1" applyBorder="1" applyAlignment="1" applyProtection="1">
      <alignment horizontal="left" wrapText="1"/>
      <protection locked="0"/>
    </xf>
    <xf numFmtId="0" fontId="87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7" fillId="0" borderId="9" xfId="4" applyNumberFormat="1" applyFont="1" applyFill="1" applyBorder="1" applyAlignment="1" applyProtection="1">
      <alignment horizontal="center" wrapText="1"/>
      <protection locked="0"/>
    </xf>
    <xf numFmtId="0" fontId="88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2" fontId="68" fillId="0" borderId="9" xfId="4" applyNumberFormat="1" applyFont="1" applyFill="1" applyBorder="1" applyAlignment="1" applyProtection="1">
      <alignment horizontal="center"/>
      <protection locked="0"/>
    </xf>
    <xf numFmtId="0" fontId="0" fillId="0" borderId="9" xfId="0" applyBorder="1" applyAlignment="1">
      <alignment horizontal="center" vertical="center"/>
    </xf>
    <xf numFmtId="0" fontId="85" fillId="0" borderId="19" xfId="0" applyFont="1" applyBorder="1" applyAlignment="1">
      <alignment vertical="center" wrapText="1"/>
    </xf>
    <xf numFmtId="175" fontId="85" fillId="0" borderId="9" xfId="10" applyFont="1" applyBorder="1" applyAlignment="1">
      <alignment wrapText="1"/>
    </xf>
    <xf numFmtId="0" fontId="90" fillId="0" borderId="9" xfId="0" applyFont="1" applyBorder="1" applyAlignment="1">
      <alignment wrapText="1"/>
    </xf>
    <xf numFmtId="0" fontId="59" fillId="0" borderId="9" xfId="11" applyFont="1" applyFill="1" applyBorder="1" applyAlignment="1">
      <alignment horizontal="left" vertical="center" wrapText="1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80" fillId="0" borderId="53" xfId="8" applyBorder="1"/>
    <xf numFmtId="0" fontId="80" fillId="0" borderId="52" xfId="8" applyBorder="1"/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47" fillId="0" borderId="1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2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34" fillId="0" borderId="0" xfId="0" applyFont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</cellXfs>
  <cellStyles count="12">
    <cellStyle name="Excel Built-in Normal" xfId="10"/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2 2" xfId="1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zoomScale="70" zoomScaleNormal="70" workbookViewId="0">
      <selection activeCell="J21" sqref="J21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42712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42473</v>
      </c>
    </row>
    <row r="3" spans="1:7" ht="16.5" thickBot="1">
      <c r="E3" s="71" t="s">
        <v>72</v>
      </c>
      <c r="F3" s="556" t="s">
        <v>23655</v>
      </c>
      <c r="G3" s="557"/>
    </row>
    <row r="4" spans="1:7" ht="14.25" customHeight="1">
      <c r="A4" s="558" t="s">
        <v>148</v>
      </c>
      <c r="B4" s="558"/>
      <c r="C4" s="558"/>
      <c r="D4" s="558"/>
      <c r="E4" s="558"/>
      <c r="F4" s="558"/>
      <c r="G4" s="558"/>
    </row>
    <row r="5" spans="1:7" ht="15" customHeight="1" thickBot="1">
      <c r="A5" s="558"/>
      <c r="B5" s="558"/>
      <c r="C5" s="558"/>
      <c r="D5" s="558"/>
      <c r="E5" s="558"/>
      <c r="F5" s="558"/>
      <c r="G5" s="558"/>
    </row>
    <row r="6" spans="1:7" ht="14.25" customHeight="1">
      <c r="A6" s="559" t="s">
        <v>73</v>
      </c>
      <c r="B6" s="559"/>
      <c r="C6" s="559"/>
      <c r="D6" s="560"/>
      <c r="E6" s="563" t="s">
        <v>23656</v>
      </c>
      <c r="F6" s="564"/>
      <c r="G6" s="565"/>
    </row>
    <row r="7" spans="1:7" ht="15" customHeight="1" thickBot="1">
      <c r="A7" s="561"/>
      <c r="B7" s="561"/>
      <c r="C7" s="561"/>
      <c r="D7" s="562"/>
      <c r="E7" s="566"/>
      <c r="F7" s="567"/>
      <c r="G7" s="568"/>
    </row>
    <row r="8" spans="1:7" ht="16.5" thickBot="1">
      <c r="A8" s="552" t="s">
        <v>74</v>
      </c>
      <c r="B8" s="552"/>
      <c r="C8" s="552"/>
      <c r="D8" s="552"/>
      <c r="E8" s="553" t="s">
        <v>23657</v>
      </c>
      <c r="F8" s="553"/>
      <c r="G8" s="553"/>
    </row>
    <row r="9" spans="1:7" ht="16.5" thickBot="1">
      <c r="A9" s="552" t="s">
        <v>137</v>
      </c>
      <c r="B9" s="552"/>
      <c r="C9" s="552"/>
      <c r="D9" s="552"/>
      <c r="E9" s="553" t="s">
        <v>23658</v>
      </c>
      <c r="F9" s="553"/>
      <c r="G9" s="553"/>
    </row>
    <row r="10" spans="1:7" ht="16.5" thickBot="1">
      <c r="A10" s="552" t="s">
        <v>75</v>
      </c>
      <c r="B10" s="552"/>
      <c r="C10" s="552"/>
      <c r="D10" s="552"/>
      <c r="E10" s="553"/>
      <c r="F10" s="553"/>
      <c r="G10" s="553"/>
    </row>
    <row r="11" spans="1:7" ht="16.5" customHeight="1" thickBot="1">
      <c r="A11" s="554" t="s">
        <v>100</v>
      </c>
      <c r="B11" s="554"/>
      <c r="C11" s="554"/>
      <c r="D11" s="554"/>
      <c r="E11" s="555"/>
      <c r="F11" s="555"/>
      <c r="G11" s="555"/>
    </row>
    <row r="12" spans="1:7" ht="16.5" thickBot="1">
      <c r="A12" s="552" t="s">
        <v>76</v>
      </c>
      <c r="B12" s="552"/>
      <c r="C12" s="552"/>
      <c r="D12" s="552"/>
      <c r="E12" s="553" t="s">
        <v>23659</v>
      </c>
      <c r="F12" s="553"/>
      <c r="G12" s="553"/>
    </row>
    <row r="13" spans="1:7" ht="16.5" thickBot="1">
      <c r="A13" s="552" t="s">
        <v>77</v>
      </c>
      <c r="B13" s="552"/>
      <c r="C13" s="552"/>
      <c r="D13" s="552"/>
      <c r="E13" s="553"/>
      <c r="F13" s="553"/>
      <c r="G13" s="553"/>
    </row>
    <row r="14" spans="1:7" ht="16.5" thickBot="1">
      <c r="A14" s="552" t="s">
        <v>78</v>
      </c>
      <c r="B14" s="552"/>
      <c r="C14" s="552"/>
      <c r="D14" s="552"/>
      <c r="E14" s="553"/>
      <c r="F14" s="553"/>
      <c r="G14" s="553"/>
    </row>
    <row r="15" spans="1:7" ht="14.25" customHeight="1">
      <c r="A15" s="569" t="s">
        <v>79</v>
      </c>
      <c r="B15" s="569"/>
      <c r="C15" s="569"/>
      <c r="D15" s="570"/>
      <c r="E15" s="575"/>
      <c r="F15" s="576"/>
      <c r="G15" s="577"/>
    </row>
    <row r="16" spans="1:7" ht="14.25" customHeight="1">
      <c r="A16" s="571"/>
      <c r="B16" s="571"/>
      <c r="C16" s="571"/>
      <c r="D16" s="572"/>
      <c r="E16" s="578"/>
      <c r="F16" s="579"/>
      <c r="G16" s="580"/>
    </row>
    <row r="17" spans="1:7" ht="15" customHeight="1" thickBot="1">
      <c r="A17" s="573"/>
      <c r="B17" s="573"/>
      <c r="C17" s="573"/>
      <c r="D17" s="574"/>
      <c r="E17" s="581"/>
      <c r="F17" s="582"/>
      <c r="G17" s="583"/>
    </row>
    <row r="18" spans="1:7" ht="15.75">
      <c r="A18" s="73" t="s">
        <v>80</v>
      </c>
      <c r="B18" s="73"/>
      <c r="C18" s="74"/>
      <c r="D18" s="74"/>
      <c r="E18" s="589"/>
      <c r="F18" s="590"/>
      <c r="G18" s="591"/>
    </row>
    <row r="19" spans="1:7" ht="14.25" customHeight="1">
      <c r="A19" s="598" t="s">
        <v>81</v>
      </c>
      <c r="B19" s="598"/>
      <c r="C19" s="598"/>
      <c r="D19" s="599"/>
      <c r="E19" s="592"/>
      <c r="F19" s="593"/>
      <c r="G19" s="594"/>
    </row>
    <row r="20" spans="1:7" ht="15" customHeight="1" thickBot="1">
      <c r="A20" s="600"/>
      <c r="B20" s="600"/>
      <c r="C20" s="600"/>
      <c r="D20" s="601"/>
      <c r="E20" s="595"/>
      <c r="F20" s="596"/>
      <c r="G20" s="597"/>
    </row>
    <row r="21" spans="1:7" ht="16.5" thickBot="1">
      <c r="A21" s="75" t="s">
        <v>82</v>
      </c>
      <c r="B21" s="75"/>
      <c r="C21" s="76"/>
      <c r="D21" s="76"/>
      <c r="E21" s="602"/>
      <c r="F21" s="602"/>
      <c r="G21" s="602"/>
    </row>
    <row r="22" spans="1:7" ht="16.5" thickBot="1">
      <c r="A22" s="77" t="s">
        <v>83</v>
      </c>
      <c r="B22" s="77"/>
      <c r="C22" s="76"/>
      <c r="D22" s="76"/>
      <c r="E22" s="553"/>
      <c r="F22" s="553"/>
      <c r="G22" s="553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603" t="s">
        <v>84</v>
      </c>
      <c r="B24" s="603"/>
      <c r="C24" s="603"/>
      <c r="D24" s="604"/>
      <c r="E24" s="586"/>
      <c r="F24" s="553"/>
      <c r="G24" s="587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584" t="s">
        <v>85</v>
      </c>
      <c r="B26" s="584"/>
      <c r="C26" s="584"/>
      <c r="D26" s="585"/>
      <c r="E26" s="586"/>
      <c r="F26" s="553"/>
      <c r="G26" s="587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588" t="s">
        <v>87</v>
      </c>
      <c r="B30" s="588"/>
      <c r="C30" s="588"/>
      <c r="D30" s="588"/>
      <c r="E30" s="588"/>
      <c r="F30" s="86" t="s">
        <v>88</v>
      </c>
      <c r="G30" s="86" t="s">
        <v>63</v>
      </c>
    </row>
    <row r="31" spans="1:7" ht="39" customHeight="1">
      <c r="A31" s="605" t="str">
        <f>'позиции для рачета'!C4</f>
        <v>Лот 72.Монатж в торговом зале рекламной навигации (согласно приложению) .Высота потолков от  4х метров</v>
      </c>
      <c r="B31" s="606"/>
      <c r="C31" s="606"/>
      <c r="D31" s="606"/>
      <c r="E31" s="606"/>
      <c r="F31" s="404">
        <f>'позиции для рачета'!E4</f>
        <v>1</v>
      </c>
      <c r="G31" s="405" t="str">
        <f>'позиции для рачета'!H4</f>
        <v xml:space="preserve"> х мм</v>
      </c>
    </row>
    <row r="32" spans="1:7" ht="39" customHeight="1">
      <c r="A32" s="607" t="str">
        <f>'позиции для рачета'!C5</f>
        <v>Лот 73.Монатж в торговом зале рекламной навигации (согласно приложению) .Высота потолков до 4х метров</v>
      </c>
      <c r="B32" s="608"/>
      <c r="C32" s="608"/>
      <c r="D32" s="608"/>
      <c r="E32" s="608"/>
      <c r="F32" s="406">
        <f>'позиции для рачета'!E5</f>
        <v>1</v>
      </c>
      <c r="G32" s="407" t="str">
        <f>'позиции для рачета'!H5</f>
        <v xml:space="preserve"> х мм</v>
      </c>
    </row>
    <row r="33" spans="1:7" ht="39" customHeight="1">
      <c r="A33" s="607" t="str">
        <f>'позиции для рачета'!C6</f>
        <v>Лот 76.Аренда вышки ,высота 18 м</v>
      </c>
      <c r="B33" s="608"/>
      <c r="C33" s="608"/>
      <c r="D33" s="608"/>
      <c r="E33" s="608"/>
      <c r="F33" s="406">
        <f>'позиции для рачета'!E6</f>
        <v>1</v>
      </c>
      <c r="G33" s="407" t="str">
        <f>'позиции для рачета'!H6</f>
        <v xml:space="preserve"> х мм</v>
      </c>
    </row>
    <row r="34" spans="1:7" ht="39" customHeight="1">
      <c r="A34" s="607" t="str">
        <f>'позиции для рачета'!C7</f>
        <v>Лот 77.Аренда вышки ,высота 22 м</v>
      </c>
      <c r="B34" s="608"/>
      <c r="C34" s="608"/>
      <c r="D34" s="608"/>
      <c r="E34" s="608"/>
      <c r="F34" s="406">
        <f>'позиции для рачета'!E7</f>
        <v>1</v>
      </c>
      <c r="G34" s="407" t="str">
        <f>'позиции для рачета'!H7</f>
        <v xml:space="preserve"> х мм</v>
      </c>
    </row>
    <row r="35" spans="1:7" ht="39" customHeight="1">
      <c r="A35" s="607" t="str">
        <f>'позиции для рачета'!C8</f>
        <v>Лот 78 Аренда вышки ,высота 28 м</v>
      </c>
      <c r="B35" s="608"/>
      <c r="C35" s="608"/>
      <c r="D35" s="608"/>
      <c r="E35" s="608"/>
      <c r="F35" s="406">
        <f>'позиции для рачета'!E8</f>
        <v>1</v>
      </c>
      <c r="G35" s="407" t="str">
        <f>'позиции для рачета'!H8</f>
        <v xml:space="preserve"> х мм</v>
      </c>
    </row>
    <row r="36" spans="1:7" ht="39" customHeight="1">
      <c r="A36" s="607" t="str">
        <f>'позиции для рачета'!C9</f>
        <v>Лот 79.Аренда вышки ,высота 32 м</v>
      </c>
      <c r="B36" s="608"/>
      <c r="C36" s="608"/>
      <c r="D36" s="608"/>
      <c r="E36" s="608"/>
      <c r="F36" s="406">
        <f>'позиции для рачета'!E9</f>
        <v>1</v>
      </c>
      <c r="G36" s="407" t="str">
        <f>'позиции для рачета'!H9</f>
        <v xml:space="preserve"> х мм</v>
      </c>
    </row>
    <row r="37" spans="1:7" ht="39" customHeight="1">
      <c r="A37" s="607" t="str">
        <f>'позиции для рачета'!C10</f>
        <v>Лот 80. Аренда автокрана 18м</v>
      </c>
      <c r="B37" s="608"/>
      <c r="C37" s="608"/>
      <c r="D37" s="608"/>
      <c r="E37" s="608"/>
      <c r="F37" s="406">
        <f>'позиции для рачета'!E10</f>
        <v>1</v>
      </c>
      <c r="G37" s="407" t="str">
        <f>'позиции для рачета'!H10</f>
        <v xml:space="preserve"> х мм</v>
      </c>
    </row>
    <row r="38" spans="1:7" ht="39" customHeight="1">
      <c r="A38" s="607" t="str">
        <f>'позиции для рачета'!C11</f>
        <v>Лот 81. Аренда автокрана 22м</v>
      </c>
      <c r="B38" s="608"/>
      <c r="C38" s="608"/>
      <c r="D38" s="608"/>
      <c r="E38" s="608"/>
      <c r="F38" s="406">
        <f>'позиции для рачета'!E11</f>
        <v>1</v>
      </c>
      <c r="G38" s="407" t="str">
        <f>'позиции для рачета'!H11</f>
        <v xml:space="preserve"> х мм</v>
      </c>
    </row>
    <row r="39" spans="1:7" ht="39" customHeight="1">
      <c r="A39" s="607" t="str">
        <f>'позиции для рачета'!C13</f>
        <v>Лот 83. Аренда автокрана 32м</v>
      </c>
      <c r="B39" s="608"/>
      <c r="C39" s="608"/>
      <c r="D39" s="608"/>
      <c r="E39" s="608"/>
      <c r="F39" s="406">
        <f>'позиции для рачета'!E13</f>
        <v>1</v>
      </c>
      <c r="G39" s="407" t="str">
        <f>'позиции для рачета'!H12</f>
        <v xml:space="preserve"> х мм</v>
      </c>
    </row>
    <row r="40" spans="1:7" ht="39" customHeight="1" thickBot="1">
      <c r="A40" s="623" t="e">
        <f>'позиции для рачета'!#REF!</f>
        <v>#REF!</v>
      </c>
      <c r="B40" s="624"/>
      <c r="C40" s="624"/>
      <c r="D40" s="624"/>
      <c r="E40" s="624"/>
      <c r="F40" s="408">
        <f>'позиции для рачета'!E14</f>
        <v>1</v>
      </c>
      <c r="G40" s="409" t="str">
        <f>'позиции для рачета'!H13</f>
        <v xml:space="preserve"> х мм</v>
      </c>
    </row>
    <row r="41" spans="1:7" ht="15.75" customHeight="1">
      <c r="A41" s="609" t="s">
        <v>89</v>
      </c>
      <c r="B41" s="611"/>
      <c r="C41" s="612"/>
      <c r="D41" s="612"/>
      <c r="E41" s="612"/>
      <c r="F41" s="612"/>
      <c r="G41" s="613"/>
    </row>
    <row r="42" spans="1:7">
      <c r="A42" s="609"/>
      <c r="B42" s="611"/>
      <c r="C42" s="612"/>
      <c r="D42" s="612"/>
      <c r="E42" s="612"/>
      <c r="F42" s="612"/>
      <c r="G42" s="613"/>
    </row>
    <row r="43" spans="1:7">
      <c r="A43" s="609"/>
      <c r="B43" s="611"/>
      <c r="C43" s="612"/>
      <c r="D43" s="612"/>
      <c r="E43" s="612"/>
      <c r="F43" s="612"/>
      <c r="G43" s="613"/>
    </row>
    <row r="44" spans="1:7">
      <c r="A44" s="609"/>
      <c r="B44" s="611"/>
      <c r="C44" s="612"/>
      <c r="D44" s="612"/>
      <c r="E44" s="612"/>
      <c r="F44" s="612"/>
      <c r="G44" s="613"/>
    </row>
    <row r="45" spans="1:7" ht="15.75" thickBot="1">
      <c r="A45" s="610"/>
      <c r="B45" s="614"/>
      <c r="C45" s="615"/>
      <c r="D45" s="615"/>
      <c r="E45" s="615"/>
      <c r="F45" s="615"/>
      <c r="G45" s="616"/>
    </row>
    <row r="46" spans="1:7" ht="15.75" customHeight="1">
      <c r="A46" s="617" t="s">
        <v>90</v>
      </c>
      <c r="B46" s="620"/>
      <c r="C46" s="621"/>
      <c r="D46" s="621"/>
      <c r="E46" s="621"/>
      <c r="F46" s="621"/>
      <c r="G46" s="622"/>
    </row>
    <row r="47" spans="1:7">
      <c r="A47" s="618"/>
      <c r="B47" s="611"/>
      <c r="C47" s="612"/>
      <c r="D47" s="612"/>
      <c r="E47" s="612"/>
      <c r="F47" s="612"/>
      <c r="G47" s="613"/>
    </row>
    <row r="48" spans="1:7">
      <c r="A48" s="618"/>
      <c r="B48" s="611"/>
      <c r="C48" s="612"/>
      <c r="D48" s="612"/>
      <c r="E48" s="612"/>
      <c r="F48" s="612"/>
      <c r="G48" s="613"/>
    </row>
    <row r="49" spans="1:7">
      <c r="A49" s="618"/>
      <c r="B49" s="611"/>
      <c r="C49" s="612"/>
      <c r="D49" s="612"/>
      <c r="E49" s="612"/>
      <c r="F49" s="612"/>
      <c r="G49" s="613"/>
    </row>
    <row r="50" spans="1:7" ht="15.75" thickBot="1">
      <c r="A50" s="619"/>
      <c r="B50" s="614"/>
      <c r="C50" s="615"/>
      <c r="D50" s="615"/>
      <c r="E50" s="615"/>
      <c r="F50" s="615"/>
      <c r="G50" s="616"/>
    </row>
    <row r="51" spans="1:7" ht="15" customHeight="1">
      <c r="A51" s="617" t="s">
        <v>91</v>
      </c>
      <c r="B51" s="625"/>
      <c r="C51" s="626"/>
      <c r="D51" s="626"/>
      <c r="E51" s="626"/>
      <c r="F51" s="626"/>
      <c r="G51" s="627"/>
    </row>
    <row r="52" spans="1:7" ht="15" customHeight="1">
      <c r="A52" s="618"/>
      <c r="B52" s="628"/>
      <c r="C52" s="629"/>
      <c r="D52" s="629"/>
      <c r="E52" s="629"/>
      <c r="F52" s="629"/>
      <c r="G52" s="630"/>
    </row>
    <row r="53" spans="1:7" ht="15" customHeight="1">
      <c r="A53" s="618"/>
      <c r="B53" s="628"/>
      <c r="C53" s="629"/>
      <c r="D53" s="629"/>
      <c r="E53" s="629"/>
      <c r="F53" s="629"/>
      <c r="G53" s="630"/>
    </row>
    <row r="54" spans="1:7" ht="15" customHeight="1">
      <c r="A54" s="618"/>
      <c r="B54" s="628"/>
      <c r="C54" s="629"/>
      <c r="D54" s="629"/>
      <c r="E54" s="629"/>
      <c r="F54" s="629"/>
      <c r="G54" s="630"/>
    </row>
    <row r="55" spans="1:7" ht="15.75" thickBot="1">
      <c r="A55" s="619"/>
      <c r="B55" s="631"/>
      <c r="C55" s="632"/>
      <c r="D55" s="632"/>
      <c r="E55" s="632"/>
      <c r="F55" s="632"/>
      <c r="G55" s="633"/>
    </row>
    <row r="56" spans="1:7">
      <c r="A56" s="639"/>
      <c r="B56" s="640"/>
      <c r="C56" s="640"/>
      <c r="D56" s="640"/>
      <c r="E56" s="640"/>
      <c r="F56" s="640"/>
      <c r="G56" s="641"/>
    </row>
    <row r="57" spans="1:7">
      <c r="A57" s="642"/>
      <c r="B57" s="643"/>
      <c r="C57" s="643"/>
      <c r="D57" s="643"/>
      <c r="E57" s="643"/>
      <c r="F57" s="643"/>
      <c r="G57" s="644"/>
    </row>
    <row r="58" spans="1:7">
      <c r="A58" s="642"/>
      <c r="B58" s="643"/>
      <c r="C58" s="643"/>
      <c r="D58" s="643"/>
      <c r="E58" s="643"/>
      <c r="F58" s="643"/>
      <c r="G58" s="644"/>
    </row>
    <row r="59" spans="1:7" ht="15.75" thickBot="1">
      <c r="A59" s="645"/>
      <c r="B59" s="646"/>
      <c r="C59" s="646"/>
      <c r="D59" s="646"/>
      <c r="E59" s="646"/>
      <c r="F59" s="646"/>
      <c r="G59" s="647"/>
    </row>
    <row r="60" spans="1:7" ht="15.75">
      <c r="A60" s="648" t="s">
        <v>92</v>
      </c>
      <c r="B60" s="648"/>
      <c r="C60" s="648"/>
      <c r="D60" s="649"/>
      <c r="E60" s="650"/>
      <c r="F60" s="651"/>
      <c r="G60" s="652"/>
    </row>
    <row r="61" spans="1:7" ht="15.75">
      <c r="A61" s="634" t="s">
        <v>93</v>
      </c>
      <c r="B61" s="634"/>
      <c r="C61" s="634"/>
      <c r="D61" s="635"/>
      <c r="E61" s="636"/>
      <c r="F61" s="637"/>
      <c r="G61" s="638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61:D61"/>
    <mergeCell ref="E61:G61"/>
    <mergeCell ref="A56:G56"/>
    <mergeCell ref="A57:G57"/>
    <mergeCell ref="A58:G58"/>
    <mergeCell ref="A59:G59"/>
    <mergeCell ref="A60:D60"/>
    <mergeCell ref="E60:G60"/>
    <mergeCell ref="A51:A55"/>
    <mergeCell ref="B51:G51"/>
    <mergeCell ref="B52:G52"/>
    <mergeCell ref="B53:G53"/>
    <mergeCell ref="B54:G54"/>
    <mergeCell ref="B55:G5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31:E31"/>
    <mergeCell ref="A32:E32"/>
    <mergeCell ref="A33:E33"/>
    <mergeCell ref="A34:E34"/>
    <mergeCell ref="A35:E35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F3:G3"/>
    <mergeCell ref="A4:G5"/>
    <mergeCell ref="A6:D7"/>
    <mergeCell ref="E6:G7"/>
    <mergeCell ref="A8:D8"/>
    <mergeCell ref="E8:G8"/>
    <mergeCell ref="A9:D9"/>
    <mergeCell ref="E9:G9"/>
    <mergeCell ref="A10:D10"/>
    <mergeCell ref="E10:G10"/>
    <mergeCell ref="A11:D11"/>
    <mergeCell ref="E11:G11"/>
    <mergeCell ref="A12:D12"/>
    <mergeCell ref="E12:G12"/>
    <mergeCell ref="A13:D13"/>
    <mergeCell ref="E13:G13"/>
    <mergeCell ref="A14:D14"/>
    <mergeCell ref="E14:G14"/>
  </mergeCells>
  <phoneticPr fontId="0" type="noConversion"/>
  <conditionalFormatting sqref="E12:G12 F3 E6:G9 A31:A40 G1:G2">
    <cfRule type="cellIs" dxfId="150" priority="3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topLeftCell="D169" zoomScaleNormal="100" zoomScaleSheetLayoutView="100" zoomScalePageLayoutView="55" workbookViewId="0">
      <selection activeCell="D80" sqref="A80:XFD8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6" t="s">
        <v>1</v>
      </c>
      <c r="G3" s="736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рачета'!C7</f>
        <v>Лот 77.Аренда вышки ,высота 22 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рачета'!F7</f>
        <v>0</v>
      </c>
      <c r="G9" s="744">
        <f>'позиции для рачета'!D7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рачета'!G7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>
        <v>1</v>
      </c>
      <c r="I80" s="413">
        <f t="shared" si="0"/>
        <v>1</v>
      </c>
      <c r="J80" s="707">
        <f t="shared" si="1"/>
        <v>8200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8200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8200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1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1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1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1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1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1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1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1" ht="15.75" hidden="1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1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1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1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1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1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1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23465</v>
      </c>
      <c r="D179" s="54"/>
      <c r="E179" s="54"/>
      <c r="F179" s="13">
        <f>(K111+K176)</f>
        <v>8200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23466</v>
      </c>
      <c r="D180" s="54"/>
      <c r="E180" s="54"/>
      <c r="F180" s="13">
        <f>K110+K175</f>
        <v>8200</v>
      </c>
      <c r="G180" s="771"/>
      <c r="H180" s="771"/>
      <c r="I180" s="771"/>
      <c r="J180" s="771"/>
      <c r="K180" s="771"/>
    </row>
    <row r="181" spans="1:11" ht="15.75">
      <c r="A181" s="281" t="s">
        <v>101</v>
      </c>
      <c r="B181" s="281"/>
      <c r="C181" s="772"/>
      <c r="D181" s="772"/>
      <c r="E181" s="772"/>
      <c r="F181" s="772"/>
      <c r="G181" s="772"/>
      <c r="H181" s="772"/>
      <c r="I181" s="772"/>
      <c r="J181" s="772"/>
      <c r="K181" s="772"/>
    </row>
    <row r="182" spans="1:11" ht="15.75">
      <c r="A182" s="768"/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</row>
    <row r="183" spans="1:11" ht="15.7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</row>
    <row r="184" spans="1:11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1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1">
      <c r="A187" s="1" t="s">
        <v>34</v>
      </c>
      <c r="C187" s="246"/>
      <c r="F187" s="219"/>
      <c r="H187" s="1" t="s">
        <v>34</v>
      </c>
      <c r="K187" s="252"/>
    </row>
    <row r="188" spans="1:11">
      <c r="A188" s="250"/>
      <c r="B188" s="250"/>
      <c r="C188" s="246"/>
      <c r="F188" s="219"/>
      <c r="H188" s="250"/>
      <c r="K188" s="252"/>
    </row>
    <row r="190" spans="1:11" ht="15.75" thickBot="1"/>
    <row r="191" spans="1:11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1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Q289"/>
  <sheetViews>
    <sheetView showZeros="0" topLeftCell="D169" zoomScaleNormal="100" zoomScaleSheetLayoutView="100" zoomScalePageLayoutView="55" workbookViewId="0">
      <selection activeCell="D81" sqref="A81:XFD8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6" t="s">
        <v>1</v>
      </c>
      <c r="G3" s="736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рачета'!C8</f>
        <v>Лот 78 Аренда вышки ,высота 28 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рачета'!F8</f>
        <v>0</v>
      </c>
      <c r="G9" s="744">
        <f>'позиции для рачета'!D8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рачета'!G8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7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7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  <c r="Q18" s="219">
        <f>24+34</f>
        <v>58</v>
      </c>
    </row>
    <row r="19" spans="1:17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7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7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7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7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7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7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7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7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7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7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7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7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7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>
        <v>1</v>
      </c>
      <c r="I81" s="413">
        <f t="shared" si="0"/>
        <v>1</v>
      </c>
      <c r="J81" s="707">
        <f t="shared" si="1"/>
        <v>12000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12000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12000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12000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12000</v>
      </c>
      <c r="G180" s="771"/>
      <c r="H180" s="771"/>
      <c r="I180" s="771"/>
      <c r="J180" s="771"/>
      <c r="K180" s="771"/>
    </row>
    <row r="181" spans="1:14" ht="15.75">
      <c r="A181" s="281" t="s">
        <v>101</v>
      </c>
      <c r="B181" s="281"/>
      <c r="C181" s="772"/>
      <c r="D181" s="772"/>
      <c r="E181" s="772"/>
      <c r="F181" s="772"/>
      <c r="G181" s="772"/>
      <c r="H181" s="772"/>
      <c r="I181" s="772"/>
      <c r="J181" s="772"/>
      <c r="K181" s="772"/>
    </row>
    <row r="182" spans="1:14" ht="15.75">
      <c r="A182" s="768"/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</row>
    <row r="183" spans="1:14" ht="15.7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topLeftCell="D73" zoomScaleNormal="100" zoomScaleSheetLayoutView="100" zoomScalePageLayoutView="55" workbookViewId="0">
      <selection activeCell="D82" sqref="A82:XFD8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6" t="s">
        <v>1</v>
      </c>
      <c r="G3" s="736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рачета'!C9</f>
        <v>Лот 79.Аренда вышки ,высота 32 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рачета'!F9</f>
        <v>0</v>
      </c>
      <c r="G9" s="744">
        <f>'позиции для рачета'!D9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рачета'!G9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>
        <v>1</v>
      </c>
      <c r="I82" s="413">
        <f t="shared" si="0"/>
        <v>1</v>
      </c>
      <c r="J82" s="707">
        <f t="shared" si="1"/>
        <v>14300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14300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14300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276"/>
      <c r="C137" s="279"/>
      <c r="D137" s="430">
        <f t="shared" si="4"/>
        <v>0.95</v>
      </c>
      <c r="E137" s="419"/>
      <c r="F137" s="276"/>
      <c r="G137" s="291"/>
      <c r="H137" s="3">
        <f t="shared" si="5"/>
        <v>1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>
      <c r="A138" s="3">
        <v>20</v>
      </c>
      <c r="B138" s="276"/>
      <c r="C138" s="279"/>
      <c r="D138" s="430">
        <f t="shared" si="4"/>
        <v>0.95</v>
      </c>
      <c r="E138" s="419"/>
      <c r="F138" s="276"/>
      <c r="G138" s="291"/>
      <c r="H138" s="3">
        <f t="shared" si="5"/>
        <v>1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>
      <c r="A139" s="3">
        <v>21</v>
      </c>
      <c r="B139" s="276"/>
      <c r="C139" s="279"/>
      <c r="D139" s="430">
        <f t="shared" si="4"/>
        <v>0.95</v>
      </c>
      <c r="E139" s="419"/>
      <c r="F139" s="276"/>
      <c r="G139" s="291"/>
      <c r="H139" s="3">
        <f t="shared" si="5"/>
        <v>1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>
      <c r="A140" s="3">
        <v>22</v>
      </c>
      <c r="B140" s="276"/>
      <c r="C140" s="279"/>
      <c r="D140" s="430">
        <f t="shared" si="4"/>
        <v>0.95</v>
      </c>
      <c r="E140" s="419"/>
      <c r="F140" s="276"/>
      <c r="G140" s="291"/>
      <c r="H140" s="3">
        <f t="shared" si="5"/>
        <v>1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>
      <c r="A141" s="3">
        <v>23</v>
      </c>
      <c r="B141" s="276"/>
      <c r="C141" s="279"/>
      <c r="D141" s="430">
        <f t="shared" si="4"/>
        <v>0.95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14300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14300</v>
      </c>
      <c r="G180" s="771"/>
      <c r="H180" s="771"/>
      <c r="I180" s="771"/>
      <c r="J180" s="771"/>
      <c r="K180" s="771"/>
    </row>
    <row r="181" spans="1:14" ht="15.75">
      <c r="A181" s="281" t="s">
        <v>101</v>
      </c>
      <c r="B181" s="281"/>
      <c r="C181" s="772"/>
      <c r="D181" s="772"/>
      <c r="E181" s="772"/>
      <c r="F181" s="772"/>
      <c r="G181" s="772"/>
      <c r="H181" s="772"/>
      <c r="I181" s="772"/>
      <c r="J181" s="772"/>
      <c r="K181" s="772"/>
    </row>
    <row r="182" spans="1:14" ht="15.75">
      <c r="A182" s="768"/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</row>
    <row r="183" spans="1:14" ht="15.7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topLeftCell="D169" zoomScaleNormal="100" zoomScaleSheetLayoutView="100" zoomScalePageLayoutView="55" workbookViewId="0">
      <selection activeCell="D83" sqref="A83:XFD8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6" t="s">
        <v>1</v>
      </c>
      <c r="G3" s="736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рачета'!C10</f>
        <v>Лот 80. Аренда автокрана 18м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рачета'!F10</f>
        <v>0</v>
      </c>
      <c r="G9" s="744">
        <f>'позиции для рачета'!D10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рачета'!G10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>
        <v>1</v>
      </c>
      <c r="I83" s="413">
        <f t="shared" ref="I83:I108" si="2">$F$11*H83*D83</f>
        <v>1</v>
      </c>
      <c r="J83" s="707">
        <f t="shared" si="1"/>
        <v>9900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9900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9900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23671</v>
      </c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23666</v>
      </c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 t="s">
        <v>23667</v>
      </c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23670</v>
      </c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 t="s">
        <v>23675</v>
      </c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 t="s">
        <v>23668</v>
      </c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 t="s">
        <v>23676</v>
      </c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 t="s">
        <v>23677</v>
      </c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 t="s">
        <v>23669</v>
      </c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 t="s">
        <v>23679</v>
      </c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hidden="1" thickBot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/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/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/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9900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9900</v>
      </c>
      <c r="G180" s="771"/>
      <c r="H180" s="771"/>
      <c r="I180" s="771"/>
      <c r="J180" s="771"/>
      <c r="K180" s="771"/>
    </row>
    <row r="181" spans="1:14" ht="15.75">
      <c r="A181" s="281" t="s">
        <v>101</v>
      </c>
      <c r="B181" s="281"/>
      <c r="C181" s="772"/>
      <c r="D181" s="772"/>
      <c r="E181" s="772"/>
      <c r="F181" s="772"/>
      <c r="G181" s="772"/>
      <c r="H181" s="772"/>
      <c r="I181" s="772"/>
      <c r="J181" s="772"/>
      <c r="K181" s="772"/>
    </row>
    <row r="182" spans="1:14" ht="15.75">
      <c r="A182" s="768"/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</row>
    <row r="183" spans="1:14" ht="15.7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 t="str">
        <f>C120</f>
        <v>Резка профильной трубы 10, 15, 20, 25, 30 мм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 t="str">
        <f>C121</f>
        <v>Сварка рамы из трубы 20 х 20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 t="str">
        <f>C122</f>
        <v>Покраска трубы 20 х 20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 t="str">
        <f>C123</f>
        <v xml:space="preserve">Сверловка отверстий от 2 мм до 6 мм в проф. трубе 10, 15, 20, 25, 30, 40 мм 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 t="str">
        <f>C124</f>
        <v>Резка оцинкованного листа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 t="str">
        <f>C125</f>
        <v>Плоттерная резка плёнки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 t="str">
        <f>C126</f>
        <v>Накатка плёнки на СПК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 t="str">
        <f>C127</f>
        <v>Крепление оцинковки к раме короба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 t="str">
        <f>C128</f>
        <v>Установка светодиодных модулей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 t="str">
        <f>C129</f>
        <v>Сборка короба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topLeftCell="C94" zoomScaleNormal="100" zoomScaleSheetLayoutView="100" zoomScalePageLayoutView="55" workbookViewId="0">
      <selection activeCell="C84" sqref="A84:XFD8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6" t="s">
        <v>1</v>
      </c>
      <c r="G3" s="736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рачета'!C11</f>
        <v>Лот 81. Аренда автокрана 22м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рачета'!F10</f>
        <v>0</v>
      </c>
      <c r="G9" s="744">
        <f>'позиции для рачета'!D11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рачета'!G11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>
        <v>1</v>
      </c>
      <c r="I84" s="413">
        <f t="shared" si="2"/>
        <v>1</v>
      </c>
      <c r="J84" s="707">
        <f t="shared" ref="J84:J108" si="3">G84*I84*E84</f>
        <v>9900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9900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9900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276"/>
      <c r="C141" s="279"/>
      <c r="D141" s="430">
        <f t="shared" si="4"/>
        <v>0.95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9900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9900</v>
      </c>
      <c r="G180" s="771"/>
      <c r="H180" s="771"/>
      <c r="I180" s="771"/>
      <c r="J180" s="771"/>
      <c r="K180" s="771"/>
    </row>
    <row r="181" spans="1:14" ht="15.75">
      <c r="A181" s="281" t="s">
        <v>101</v>
      </c>
      <c r="B181" s="281"/>
      <c r="C181" s="772"/>
      <c r="D181" s="772"/>
      <c r="E181" s="772"/>
      <c r="F181" s="772"/>
      <c r="G181" s="772"/>
      <c r="H181" s="772"/>
      <c r="I181" s="772"/>
      <c r="J181" s="772"/>
      <c r="K181" s="772"/>
    </row>
    <row r="182" spans="1:14" ht="15.75">
      <c r="A182" s="768"/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</row>
    <row r="183" spans="1:14" ht="15.7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69" zoomScaleNormal="100" zoomScaleSheetLayoutView="100" zoomScalePageLayoutView="55" workbookViewId="0">
      <selection activeCell="D85" sqref="A85:XFD8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рачета'!C12</f>
        <v>Лот 82. Аренда автокрана 28м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рачета'!F12</f>
        <v>0</v>
      </c>
      <c r="G9" s="744">
        <f>'позиции для рачета'!D12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рачета'!G12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>
        <v>1</v>
      </c>
      <c r="I85" s="413">
        <f t="shared" si="2"/>
        <v>1</v>
      </c>
      <c r="J85" s="707">
        <f t="shared" si="3"/>
        <v>12000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12000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12000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12000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12000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C79" zoomScaleNormal="100" zoomScaleSheetLayoutView="100" zoomScalePageLayoutView="55" workbookViewId="0">
      <selection activeCell="C85" sqref="A85:XFD85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рачета'!C13</f>
        <v>Лот 83. Аренда автокрана 32м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рачета'!F13</f>
        <v>0</v>
      </c>
      <c r="G9" s="744">
        <f>'позиции для рачета'!D13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рачета'!G13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>
        <v>1</v>
      </c>
      <c r="I85" s="413">
        <f t="shared" si="2"/>
        <v>1</v>
      </c>
      <c r="J85" s="707">
        <f t="shared" si="3"/>
        <v>12000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12000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12000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12000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12000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C134" zoomScaleNormal="100" zoomScaleSheetLayoutView="100" zoomScalePageLayoutView="55" workbookViewId="0">
      <selection activeCell="C119" sqref="A119:XFD12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рачета'!C14</f>
        <v xml:space="preserve">Лот 84.Демонтаж пленки с окон ,включая смывку клеевого слоя 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рачета'!F14</f>
        <v>0</v>
      </c>
      <c r="G9" s="744" t="str">
        <f>'позиции для рачета'!D14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рачета'!G14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23712</v>
      </c>
      <c r="D120" s="430">
        <f t="shared" ref="D120:D174" si="4">$D$118</f>
        <v>0.95</v>
      </c>
      <c r="E120" s="419">
        <v>1</v>
      </c>
      <c r="F120" s="276"/>
      <c r="G120" s="291">
        <v>8</v>
      </c>
      <c r="H120" s="3">
        <f t="shared" ref="H120:H172" si="5">$F$11</f>
        <v>1</v>
      </c>
      <c r="I120" s="53">
        <f t="shared" ref="I120:I174" si="6">IF(D120=0,0,(G120/60*H120/D120+F120/60)*E120)</f>
        <v>0.14035087719298245</v>
      </c>
      <c r="J120" s="53">
        <f>I120*инф.!$D$1</f>
        <v>35.087719298245609</v>
      </c>
      <c r="K120" s="53">
        <f>IF(I120=0,0,(инф.!$C$1)*I120)</f>
        <v>140.35087719298244</v>
      </c>
    </row>
    <row r="121" spans="1:11">
      <c r="A121" s="3">
        <v>3</v>
      </c>
      <c r="B121" s="276"/>
      <c r="C121" s="278" t="s">
        <v>23713</v>
      </c>
      <c r="D121" s="430">
        <f t="shared" si="4"/>
        <v>0.95</v>
      </c>
      <c r="E121" s="419">
        <v>1</v>
      </c>
      <c r="F121" s="276"/>
      <c r="G121" s="291">
        <v>3</v>
      </c>
      <c r="H121" s="3">
        <f t="shared" si="5"/>
        <v>1</v>
      </c>
      <c r="I121" s="53">
        <f t="shared" si="6"/>
        <v>5.2631578947368425E-2</v>
      </c>
      <c r="J121" s="53">
        <f>I121*инф.!$D$1</f>
        <v>13.157894736842106</v>
      </c>
      <c r="K121" s="53">
        <f>IF(I121=0,0,(инф.!$C$1)*I121)</f>
        <v>52.631578947368425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210.52631578947364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210.52631578947364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22</v>
      </c>
      <c r="H177" s="10" t="s">
        <v>121</v>
      </c>
      <c r="I177" s="9">
        <f>SUM(I119:I176)</f>
        <v>0.21052631578947367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210.52631578947364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210.52631578947364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 t="e">
        <f>#REF!</f>
        <v>#REF!</v>
      </c>
      <c r="D198" s="718"/>
      <c r="E198" s="763">
        <f>J120/H120</f>
        <v>35.087719298245609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 t="e">
        <f>#REF!</f>
        <v>#REF!</v>
      </c>
      <c r="D203" s="718"/>
      <c r="E203" s="763">
        <f>J121/H121</f>
        <v>13.157894736842106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 t="str">
        <f>C120</f>
        <v>Демонтаж плёнки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 t="str">
        <f>C121</f>
        <v>Очистка окна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C122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C123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C124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43" zoomScaleNormal="100" zoomScaleSheetLayoutView="100" zoomScalePageLayoutView="55" workbookViewId="0">
      <selection activeCell="D119" sqref="A119:XFD1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рачета'!C15</f>
        <v>Лот 85 . Профиль  профилемALU-FRAME №7 PLUS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рачета'!F15</f>
        <v>0</v>
      </c>
      <c r="G9" s="744" t="str">
        <f>'позиции для рачета'!D15</f>
        <v>пог.м.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рачета'!G15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>
        <v>0.3</v>
      </c>
      <c r="I36" s="413">
        <f t="shared" si="0"/>
        <v>0.3</v>
      </c>
      <c r="J36" s="707">
        <f t="shared" si="1"/>
        <v>43.5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43.5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43.5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v>0.75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2.2222222222222223E-2</v>
      </c>
      <c r="J119" s="53">
        <f>I119*инф.!$D$1</f>
        <v>5.5555555555555554</v>
      </c>
      <c r="K119" s="53">
        <f>IF(I119=0,0,(инф.!$C$1)*I119)</f>
        <v>22.222222222222221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/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/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22.222222222222221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22.222222222222221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11</v>
      </c>
      <c r="H177" s="10" t="s">
        <v>121</v>
      </c>
      <c r="I177" s="9">
        <f>SUM(I119:I176)</f>
        <v>2.2222222222222223E-2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65.722222222222229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65.722222222222229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41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рачета'!C16</f>
        <v>Лот 86. Табличка «Велопарковка»  .Основа – композитный материал 3мм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рачета'!F16</f>
        <v>0</v>
      </c>
      <c r="G9" s="744" t="str">
        <f>'позиции для рачета'!D16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 t="s">
        <v>147</v>
      </c>
      <c r="D10" s="21" t="s">
        <v>4</v>
      </c>
      <c r="E10" s="21"/>
      <c r="F10" s="221">
        <f>'позиции для рачета'!G16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>
        <v>0.1</v>
      </c>
      <c r="I31" s="413">
        <f t="shared" si="0"/>
        <v>0.1</v>
      </c>
      <c r="J31" s="707">
        <f t="shared" si="1"/>
        <v>450</v>
      </c>
      <c r="K31" s="708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7.0000000000000007E-2</v>
      </c>
      <c r="I44" s="413">
        <f t="shared" si="0"/>
        <v>7.0000000000000007E-2</v>
      </c>
      <c r="J44" s="707">
        <f t="shared" si="1"/>
        <v>39.200000000000003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489.2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489.2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23714</v>
      </c>
      <c r="E113" s="173">
        <v>3.8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4.2222222222222223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 t="s">
        <v>23715</v>
      </c>
      <c r="D120" s="430">
        <f t="shared" ref="D120:D174" si="4">$D$118</f>
        <v>0.95</v>
      </c>
      <c r="E120" s="419">
        <v>1</v>
      </c>
      <c r="F120" s="276"/>
      <c r="G120" s="291">
        <v>10</v>
      </c>
      <c r="H120" s="3">
        <f t="shared" ref="H120:H172" si="5">$F$11</f>
        <v>1</v>
      </c>
      <c r="I120" s="53">
        <f t="shared" ref="I120:I174" si="6">IF(D120=0,0,(G120/60*H120/D120+F120/60)*E120)</f>
        <v>0.17543859649122806</v>
      </c>
      <c r="J120" s="53">
        <f>I120*инф.!$D$1</f>
        <v>43.859649122807014</v>
      </c>
      <c r="K120" s="53">
        <f>IF(I120=0,0,(инф.!$C$1)*I120)</f>
        <v>175.43859649122805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композита</v>
      </c>
      <c r="D169" s="430">
        <f t="shared" si="4"/>
        <v>0.95</v>
      </c>
      <c r="E169" s="421">
        <v>1</v>
      </c>
      <c r="F169" s="239">
        <v>1</v>
      </c>
      <c r="G169" s="241">
        <f>E115</f>
        <v>4.2222222222222223</v>
      </c>
      <c r="H169" s="241">
        <f t="shared" si="5"/>
        <v>1</v>
      </c>
      <c r="I169" s="241">
        <f t="shared" si="6"/>
        <v>9.0740740740740747E-2</v>
      </c>
      <c r="J169" s="241">
        <f>I169*инф.!$D$1</f>
        <v>22.685185185185187</v>
      </c>
      <c r="K169" s="241">
        <f>IF(I169=0,0,(инф.!$C$1)*I169)</f>
        <v>90.740740740740748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353.89863547758284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353.89863547758284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30.222222222222221</v>
      </c>
      <c r="H177" s="10" t="s">
        <v>121</v>
      </c>
      <c r="I177" s="9">
        <f>SUM(I119:I176)</f>
        <v>0.35389863547758282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843.09863547758277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843.09863547758277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 t="str">
        <f>C120</f>
        <v>Накатка полноцвета</v>
      </c>
      <c r="D198" s="718"/>
      <c r="E198" s="763">
        <f>J120/H120</f>
        <v>43.859649122807014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1"/>
  <sheetViews>
    <sheetView zoomScaleNormal="100" workbookViewId="0">
      <selection activeCell="AE19" sqref="AE19"/>
    </sheetView>
  </sheetViews>
  <sheetFormatPr defaultRowHeight="1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55"/>
      <c r="M1" s="655"/>
      <c r="N1" s="655"/>
      <c r="O1" s="655"/>
      <c r="P1" s="655"/>
      <c r="Q1" s="655"/>
      <c r="R1" s="655"/>
      <c r="S1" s="655"/>
      <c r="T1" s="655"/>
      <c r="Y1" s="194" t="s">
        <v>124</v>
      </c>
      <c r="Z1" s="656"/>
      <c r="AA1" s="657"/>
      <c r="AB1" s="657"/>
      <c r="AC1" s="657"/>
      <c r="AD1" s="657"/>
      <c r="AE1" s="657"/>
      <c r="AF1" s="658"/>
      <c r="AG1" s="157"/>
      <c r="AH1" s="157"/>
      <c r="AI1" s="157"/>
    </row>
    <row r="2" spans="1:39" ht="18" customHeight="1">
      <c r="I2" s="192" t="s">
        <v>127</v>
      </c>
      <c r="L2" s="655"/>
      <c r="M2" s="655"/>
      <c r="N2" s="655"/>
      <c r="O2" s="655"/>
      <c r="P2" s="655"/>
      <c r="Q2" s="655"/>
      <c r="R2" s="655"/>
      <c r="S2" s="655"/>
      <c r="T2" s="655"/>
      <c r="Y2" s="195" t="s">
        <v>126</v>
      </c>
      <c r="Z2" s="659"/>
      <c r="AA2" s="660"/>
      <c r="AB2" s="660"/>
      <c r="AC2" s="660"/>
      <c r="AD2" s="660"/>
      <c r="AE2" s="660"/>
      <c r="AF2" s="661"/>
    </row>
    <row r="3" spans="1:39" ht="18" customHeight="1">
      <c r="Y3" s="195" t="s">
        <v>128</v>
      </c>
      <c r="Z3" s="659"/>
      <c r="AA3" s="660"/>
      <c r="AB3" s="660"/>
      <c r="AC3" s="660"/>
      <c r="AD3" s="660"/>
      <c r="AE3" s="660"/>
      <c r="AF3" s="661"/>
    </row>
    <row r="4" spans="1:39" ht="15.75" thickBot="1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>
      <c r="A5" s="653" t="s">
        <v>129</v>
      </c>
      <c r="B5" s="662" t="s">
        <v>130</v>
      </c>
      <c r="C5" s="670"/>
      <c r="D5" s="670"/>
      <c r="E5" s="670"/>
      <c r="F5" s="670"/>
      <c r="G5" s="670"/>
      <c r="H5" s="663"/>
      <c r="I5" s="662" t="s">
        <v>131</v>
      </c>
      <c r="J5" s="663"/>
      <c r="K5" s="662" t="s">
        <v>153</v>
      </c>
      <c r="L5" s="670"/>
      <c r="M5" s="670"/>
      <c r="N5" s="670"/>
      <c r="O5" s="670"/>
      <c r="P5" s="670"/>
      <c r="Q5" s="670"/>
      <c r="R5" s="670"/>
      <c r="S5" s="663"/>
      <c r="T5" s="662" t="s">
        <v>36</v>
      </c>
      <c r="U5" s="663"/>
      <c r="V5" s="662" t="s">
        <v>132</v>
      </c>
      <c r="W5" s="670"/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670"/>
      <c r="AL5" s="670"/>
      <c r="AM5" s="663"/>
    </row>
    <row r="6" spans="1:39" ht="15" customHeight="1" thickBot="1">
      <c r="A6" s="654"/>
      <c r="B6" s="664"/>
      <c r="C6" s="671"/>
      <c r="D6" s="671"/>
      <c r="E6" s="671"/>
      <c r="F6" s="671"/>
      <c r="G6" s="671"/>
      <c r="H6" s="665"/>
      <c r="I6" s="664"/>
      <c r="J6" s="665"/>
      <c r="K6" s="664"/>
      <c r="L6" s="671"/>
      <c r="M6" s="671"/>
      <c r="N6" s="671"/>
      <c r="O6" s="671"/>
      <c r="P6" s="671"/>
      <c r="Q6" s="671"/>
      <c r="R6" s="671"/>
      <c r="S6" s="665"/>
      <c r="T6" s="664"/>
      <c r="U6" s="665"/>
      <c r="V6" s="664"/>
      <c r="W6" s="671"/>
      <c r="X6" s="671"/>
      <c r="Y6" s="671"/>
      <c r="Z6" s="671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65"/>
    </row>
    <row r="7" spans="1:39" ht="16.5" thickBot="1">
      <c r="A7" s="159">
        <v>1</v>
      </c>
      <c r="B7" s="666"/>
      <c r="C7" s="668"/>
      <c r="D7" s="668"/>
      <c r="E7" s="668"/>
      <c r="F7" s="668"/>
      <c r="G7" s="668"/>
      <c r="H7" s="667"/>
      <c r="I7" s="666"/>
      <c r="J7" s="667"/>
      <c r="K7" s="666"/>
      <c r="L7" s="668"/>
      <c r="M7" s="668"/>
      <c r="N7" s="667"/>
      <c r="O7" s="666"/>
      <c r="P7" s="668"/>
      <c r="Q7" s="668"/>
      <c r="R7" s="668"/>
      <c r="S7" s="667"/>
      <c r="T7" s="666"/>
      <c r="U7" s="667"/>
      <c r="V7" s="666"/>
      <c r="W7" s="668"/>
      <c r="X7" s="668"/>
      <c r="Y7" s="668"/>
      <c r="Z7" s="668"/>
      <c r="AA7" s="668"/>
      <c r="AB7" s="668"/>
      <c r="AC7" s="668"/>
      <c r="AD7" s="668"/>
      <c r="AE7" s="668"/>
      <c r="AF7" s="668"/>
      <c r="AG7" s="668"/>
      <c r="AH7" s="668"/>
      <c r="AI7" s="668"/>
      <c r="AJ7" s="668"/>
      <c r="AK7" s="668"/>
      <c r="AL7" s="668"/>
      <c r="AM7" s="667"/>
    </row>
    <row r="8" spans="1:39" ht="16.5" thickBot="1">
      <c r="A8" s="159">
        <v>2</v>
      </c>
      <c r="B8" s="666"/>
      <c r="C8" s="668"/>
      <c r="D8" s="668"/>
      <c r="E8" s="668"/>
      <c r="F8" s="668"/>
      <c r="G8" s="668"/>
      <c r="H8" s="667"/>
      <c r="I8" s="666"/>
      <c r="J8" s="667"/>
      <c r="K8" s="666"/>
      <c r="L8" s="668"/>
      <c r="M8" s="668"/>
      <c r="N8" s="667"/>
      <c r="O8" s="666"/>
      <c r="P8" s="668"/>
      <c r="Q8" s="668"/>
      <c r="R8" s="668"/>
      <c r="S8" s="667"/>
      <c r="T8" s="666"/>
      <c r="U8" s="667"/>
      <c r="V8" s="666"/>
      <c r="W8" s="668"/>
      <c r="X8" s="668"/>
      <c r="Y8" s="668"/>
      <c r="Z8" s="668"/>
      <c r="AA8" s="668"/>
      <c r="AB8" s="668"/>
      <c r="AC8" s="668"/>
      <c r="AD8" s="668"/>
      <c r="AE8" s="668"/>
      <c r="AF8" s="668"/>
      <c r="AG8" s="668"/>
      <c r="AH8" s="668"/>
      <c r="AI8" s="668"/>
      <c r="AJ8" s="668"/>
      <c r="AK8" s="668"/>
      <c r="AL8" s="668"/>
      <c r="AM8" s="667"/>
    </row>
    <row r="9" spans="1:39" ht="16.5" thickBot="1">
      <c r="A9" s="159">
        <v>3</v>
      </c>
      <c r="B9" s="666"/>
      <c r="C9" s="668"/>
      <c r="D9" s="668"/>
      <c r="E9" s="668"/>
      <c r="F9" s="668"/>
      <c r="G9" s="668"/>
      <c r="H9" s="667"/>
      <c r="I9" s="666"/>
      <c r="J9" s="667"/>
      <c r="K9" s="666"/>
      <c r="L9" s="668"/>
      <c r="M9" s="668"/>
      <c r="N9" s="667"/>
      <c r="O9" s="666"/>
      <c r="P9" s="668"/>
      <c r="Q9" s="668"/>
      <c r="R9" s="668"/>
      <c r="S9" s="667"/>
      <c r="T9" s="666"/>
      <c r="U9" s="667"/>
      <c r="V9" s="666"/>
      <c r="W9" s="668"/>
      <c r="X9" s="668"/>
      <c r="Y9" s="668"/>
      <c r="Z9" s="668"/>
      <c r="AA9" s="668"/>
      <c r="AB9" s="668"/>
      <c r="AC9" s="668"/>
      <c r="AD9" s="668"/>
      <c r="AE9" s="668"/>
      <c r="AF9" s="668"/>
      <c r="AG9" s="668"/>
      <c r="AH9" s="668"/>
      <c r="AI9" s="668"/>
      <c r="AJ9" s="668"/>
      <c r="AK9" s="668"/>
      <c r="AL9" s="668"/>
      <c r="AM9" s="667"/>
    </row>
    <row r="10" spans="1:39" ht="16.5" thickBot="1">
      <c r="A10" s="159">
        <v>4</v>
      </c>
      <c r="B10" s="666"/>
      <c r="C10" s="668"/>
      <c r="D10" s="668"/>
      <c r="E10" s="668"/>
      <c r="F10" s="668"/>
      <c r="G10" s="668"/>
      <c r="H10" s="667"/>
      <c r="I10" s="666"/>
      <c r="J10" s="667"/>
      <c r="K10" s="666"/>
      <c r="L10" s="668"/>
      <c r="M10" s="668"/>
      <c r="N10" s="667"/>
      <c r="O10" s="666"/>
      <c r="P10" s="668"/>
      <c r="Q10" s="668"/>
      <c r="R10" s="668"/>
      <c r="S10" s="667"/>
      <c r="T10" s="666"/>
      <c r="U10" s="667"/>
      <c r="V10" s="666"/>
      <c r="W10" s="668"/>
      <c r="X10" s="668"/>
      <c r="Y10" s="668"/>
      <c r="Z10" s="668"/>
      <c r="AA10" s="668"/>
      <c r="AB10" s="668"/>
      <c r="AC10" s="668"/>
      <c r="AD10" s="668"/>
      <c r="AE10" s="668"/>
      <c r="AF10" s="668"/>
      <c r="AG10" s="668"/>
      <c r="AH10" s="668"/>
      <c r="AI10" s="668"/>
      <c r="AJ10" s="668"/>
      <c r="AK10" s="668"/>
      <c r="AL10" s="668"/>
      <c r="AM10" s="667"/>
    </row>
    <row r="11" spans="1:39" ht="15.75" thickBot="1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>
      <c r="A20" s="669" t="s">
        <v>133</v>
      </c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69"/>
      <c r="AJ20" s="669"/>
      <c r="AK20" s="669"/>
      <c r="AL20" s="669"/>
      <c r="AM20" s="669"/>
    </row>
    <row r="21" spans="1:39" ht="15.75">
      <c r="A21" s="161"/>
      <c r="B21" s="672"/>
      <c r="C21" s="672"/>
      <c r="D21" s="672"/>
      <c r="E21" s="672"/>
      <c r="F21" s="672"/>
      <c r="G21" s="672"/>
      <c r="H21" s="672"/>
      <c r="I21" s="672"/>
      <c r="J21" s="672"/>
      <c r="K21" s="672"/>
      <c r="L21" s="672"/>
      <c r="M21" s="672"/>
      <c r="N21" s="672"/>
      <c r="O21" s="672"/>
      <c r="P21" s="672"/>
      <c r="Q21" s="672"/>
      <c r="R21" s="672"/>
      <c r="S21" s="672"/>
      <c r="T21" s="672"/>
      <c r="U21" s="672"/>
      <c r="V21" s="672"/>
      <c r="W21" s="672"/>
      <c r="X21" s="672"/>
      <c r="Y21" s="672"/>
      <c r="Z21" s="672"/>
      <c r="AA21" s="672"/>
      <c r="AB21" s="672"/>
      <c r="AC21" s="672"/>
      <c r="AD21" s="672"/>
      <c r="AE21" s="672"/>
      <c r="AF21" s="672"/>
      <c r="AG21" s="672"/>
      <c r="AH21" s="672"/>
      <c r="AI21" s="672"/>
      <c r="AJ21" s="672"/>
      <c r="AK21" s="672"/>
      <c r="AL21" s="672"/>
      <c r="AM21" s="672"/>
    </row>
    <row r="22" spans="1:39">
      <c r="B22" s="672"/>
      <c r="C22" s="672"/>
      <c r="D22" s="672"/>
      <c r="E22" s="672"/>
      <c r="F22" s="672"/>
      <c r="G22" s="672"/>
      <c r="H22" s="672"/>
      <c r="I22" s="672"/>
      <c r="J22" s="672"/>
      <c r="K22" s="672"/>
      <c r="L22" s="672"/>
      <c r="M22" s="672"/>
      <c r="N22" s="672"/>
      <c r="O22" s="672"/>
      <c r="P22" s="672"/>
      <c r="Q22" s="672"/>
      <c r="R22" s="672"/>
      <c r="S22" s="672"/>
      <c r="T22" s="672"/>
      <c r="U22" s="672"/>
      <c r="V22" s="672"/>
      <c r="W22" s="672"/>
      <c r="X22" s="672"/>
      <c r="Y22" s="672"/>
      <c r="Z22" s="672"/>
      <c r="AA22" s="672"/>
      <c r="AB22" s="672"/>
      <c r="AC22" s="672"/>
      <c r="AD22" s="672"/>
      <c r="AE22" s="672"/>
      <c r="AF22" s="672"/>
      <c r="AG22" s="672"/>
      <c r="AH22" s="672"/>
      <c r="AI22" s="672"/>
      <c r="AJ22" s="672"/>
      <c r="AK22" s="672"/>
      <c r="AL22" s="672"/>
      <c r="AM22" s="672"/>
    </row>
    <row r="23" spans="1:39" ht="15.7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>
      <c r="A24" s="161"/>
      <c r="B24" s="672"/>
      <c r="C24" s="672"/>
      <c r="D24" s="672"/>
      <c r="E24" s="672"/>
      <c r="F24" s="672"/>
      <c r="G24" s="672"/>
      <c r="H24" s="672"/>
      <c r="I24" s="672"/>
      <c r="J24" s="672"/>
      <c r="K24" s="672"/>
      <c r="L24" s="672"/>
      <c r="M24" s="672"/>
      <c r="N24" s="672"/>
      <c r="O24" s="672"/>
      <c r="P24" s="672"/>
      <c r="Q24" s="672"/>
      <c r="R24" s="672"/>
      <c r="S24" s="672"/>
      <c r="T24" s="672"/>
      <c r="U24" s="672"/>
      <c r="V24" s="672"/>
      <c r="W24" s="672"/>
      <c r="X24" s="672"/>
      <c r="Y24" s="672"/>
      <c r="Z24" s="672"/>
      <c r="AA24" s="672"/>
      <c r="AB24" s="672"/>
      <c r="AC24" s="672"/>
      <c r="AD24" s="672"/>
      <c r="AE24" s="672"/>
      <c r="AF24" s="672"/>
      <c r="AG24" s="672"/>
      <c r="AH24" s="672"/>
      <c r="AI24" s="672"/>
      <c r="AJ24" s="672"/>
      <c r="AK24" s="672"/>
      <c r="AL24" s="672"/>
      <c r="AM24" s="672"/>
    </row>
    <row r="25" spans="1:39">
      <c r="B25" s="672"/>
      <c r="C25" s="672"/>
      <c r="D25" s="672"/>
      <c r="E25" s="672"/>
      <c r="F25" s="672"/>
      <c r="G25" s="672"/>
      <c r="H25" s="672"/>
      <c r="I25" s="672"/>
      <c r="J25" s="672"/>
      <c r="K25" s="672"/>
      <c r="L25" s="672"/>
      <c r="M25" s="672"/>
      <c r="N25" s="672"/>
      <c r="O25" s="672"/>
      <c r="P25" s="672"/>
      <c r="Q25" s="672"/>
      <c r="R25" s="672"/>
      <c r="S25" s="672"/>
      <c r="T25" s="672"/>
      <c r="U25" s="672"/>
      <c r="V25" s="672"/>
      <c r="W25" s="672"/>
      <c r="X25" s="672"/>
      <c r="Y25" s="672"/>
      <c r="Z25" s="672"/>
      <c r="AA25" s="672"/>
      <c r="AB25" s="672"/>
      <c r="AC25" s="672"/>
      <c r="AD25" s="672"/>
      <c r="AE25" s="672"/>
      <c r="AF25" s="672"/>
      <c r="AG25" s="672"/>
      <c r="AH25" s="672"/>
      <c r="AI25" s="672"/>
      <c r="AJ25" s="672"/>
      <c r="AK25" s="672"/>
      <c r="AL25" s="672"/>
      <c r="AM25" s="672"/>
    </row>
    <row r="26" spans="1:39" ht="15.75" thickBot="1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>
      <c r="A27" s="210" t="s">
        <v>165</v>
      </c>
      <c r="B27" s="673"/>
      <c r="C27" s="674"/>
      <c r="D27" s="207"/>
      <c r="E27" s="207"/>
      <c r="F27" s="207"/>
      <c r="G27" s="207"/>
      <c r="H27" s="207"/>
      <c r="I27" s="207"/>
      <c r="J27" s="207"/>
      <c r="K27" s="211" t="s">
        <v>164</v>
      </c>
      <c r="L27" s="673"/>
      <c r="M27" s="674"/>
      <c r="N27" s="207"/>
      <c r="O27" s="207"/>
      <c r="P27" s="207"/>
      <c r="Q27" s="207"/>
      <c r="R27" s="207"/>
      <c r="S27" s="207"/>
      <c r="T27" s="207"/>
      <c r="U27" s="212" t="s">
        <v>54</v>
      </c>
      <c r="V27" s="673"/>
      <c r="W27" s="674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B21:AM22"/>
    <mergeCell ref="B24:AM25"/>
    <mergeCell ref="B27:C27"/>
    <mergeCell ref="L27:M27"/>
    <mergeCell ref="V27:W27"/>
    <mergeCell ref="B10:H10"/>
    <mergeCell ref="I7:J7"/>
    <mergeCell ref="I8:J8"/>
    <mergeCell ref="I9:J9"/>
    <mergeCell ref="I10:J10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T7:U7"/>
    <mergeCell ref="T8:U8"/>
    <mergeCell ref="T9:U9"/>
    <mergeCell ref="T10:U10"/>
    <mergeCell ref="K8:N8"/>
    <mergeCell ref="O8:S8"/>
    <mergeCell ref="K9:N9"/>
    <mergeCell ref="O9:S9"/>
    <mergeCell ref="A5:A6"/>
    <mergeCell ref="L1:T1"/>
    <mergeCell ref="L2:T2"/>
    <mergeCell ref="Z1:AF1"/>
    <mergeCell ref="Z2:AF2"/>
    <mergeCell ref="Z3:AF3"/>
    <mergeCell ref="T5:U6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38" zoomScaleNormal="100" zoomScaleSheetLayoutView="100" zoomScalePageLayoutView="55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рачета'!C17</f>
        <v>Лот 87Табличка подвесная двухсторонняя ПВХ 4 мм. УФ полноцветная печать 720 dpi матовая холодная ламинация. Изготовление.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рачета'!F17</f>
        <v>0</v>
      </c>
      <c r="G9" s="744" t="str">
        <f>'позиции для рачета'!D17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рачета'!G17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ref="I20:I83" si="1">$F$11*H20*D20</f>
        <v>0</v>
      </c>
      <c r="J20" s="707">
        <f t="shared" ref="J20:J83" si="2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1"/>
        <v>0</v>
      </c>
      <c r="J21" s="707">
        <f t="shared" si="2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0.17</v>
      </c>
      <c r="I22" s="413">
        <f t="shared" si="1"/>
        <v>0.17</v>
      </c>
      <c r="J22" s="707">
        <f t="shared" si="2"/>
        <v>478.04</v>
      </c>
      <c r="K22" s="708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1"/>
        <v>0</v>
      </c>
      <c r="J23" s="707">
        <f t="shared" si="2"/>
        <v>0</v>
      </c>
      <c r="K23" s="708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1"/>
        <v>0</v>
      </c>
      <c r="J24" s="707">
        <f t="shared" si="2"/>
        <v>0</v>
      </c>
      <c r="K24" s="708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1"/>
        <v>0</v>
      </c>
      <c r="J25" s="707">
        <f t="shared" si="2"/>
        <v>0</v>
      </c>
      <c r="K25" s="708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1"/>
        <v>0</v>
      </c>
      <c r="J26" s="707">
        <f t="shared" si="2"/>
        <v>0</v>
      </c>
      <c r="K26" s="708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1"/>
        <v>0</v>
      </c>
      <c r="J27" s="707">
        <f t="shared" si="2"/>
        <v>0</v>
      </c>
      <c r="K27" s="708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1"/>
        <v>0</v>
      </c>
      <c r="J28" s="707">
        <f t="shared" si="2"/>
        <v>0</v>
      </c>
      <c r="K28" s="708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1"/>
        <v>0</v>
      </c>
      <c r="J29" s="707">
        <f t="shared" si="2"/>
        <v>0</v>
      </c>
      <c r="K29" s="708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1"/>
        <v>0</v>
      </c>
      <c r="J30" s="707">
        <f t="shared" si="2"/>
        <v>0</v>
      </c>
      <c r="K30" s="708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1"/>
        <v>0</v>
      </c>
      <c r="J31" s="707">
        <f t="shared" si="2"/>
        <v>0</v>
      </c>
      <c r="K31" s="708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1"/>
        <v>0</v>
      </c>
      <c r="J32" s="707">
        <f t="shared" si="2"/>
        <v>0</v>
      </c>
      <c r="K32" s="708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1"/>
        <v>0</v>
      </c>
      <c r="J33" s="707">
        <f t="shared" si="2"/>
        <v>0</v>
      </c>
      <c r="K33" s="708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1"/>
        <v>0</v>
      </c>
      <c r="J34" s="707">
        <f t="shared" si="2"/>
        <v>0</v>
      </c>
      <c r="K34" s="708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1"/>
        <v>0</v>
      </c>
      <c r="J35" s="707">
        <f t="shared" si="2"/>
        <v>0</v>
      </c>
      <c r="K35" s="708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1"/>
        <v>0</v>
      </c>
      <c r="J36" s="707">
        <f t="shared" si="2"/>
        <v>0</v>
      </c>
      <c r="K36" s="708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1"/>
        <v>0</v>
      </c>
      <c r="J37" s="707">
        <f t="shared" si="2"/>
        <v>0</v>
      </c>
      <c r="K37" s="708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1"/>
        <v>0</v>
      </c>
      <c r="J38" s="707">
        <f t="shared" si="2"/>
        <v>0</v>
      </c>
      <c r="K38" s="708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1"/>
        <v>0</v>
      </c>
      <c r="J39" s="707">
        <f t="shared" si="2"/>
        <v>0</v>
      </c>
      <c r="K39" s="708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1"/>
        <v>0</v>
      </c>
      <c r="J40" s="707">
        <f t="shared" si="2"/>
        <v>0</v>
      </c>
      <c r="K40" s="708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1"/>
        <v>0</v>
      </c>
      <c r="J41" s="707">
        <f t="shared" si="2"/>
        <v>0</v>
      </c>
      <c r="K41" s="708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1"/>
        <v>0</v>
      </c>
      <c r="J42" s="707">
        <f t="shared" si="2"/>
        <v>0</v>
      </c>
      <c r="K42" s="708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1"/>
        <v>0</v>
      </c>
      <c r="J43" s="707">
        <f t="shared" si="2"/>
        <v>0</v>
      </c>
      <c r="K43" s="708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1"/>
        <v>0</v>
      </c>
      <c r="J44" s="707">
        <f t="shared" si="2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>
        <v>2</v>
      </c>
      <c r="I45" s="413">
        <f t="shared" si="1"/>
        <v>2</v>
      </c>
      <c r="J45" s="707">
        <f t="shared" si="2"/>
        <v>248</v>
      </c>
      <c r="K45" s="708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1"/>
        <v>0</v>
      </c>
      <c r="J46" s="707">
        <f t="shared" si="2"/>
        <v>0</v>
      </c>
      <c r="K46" s="708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1"/>
        <v>0</v>
      </c>
      <c r="J47" s="707">
        <f t="shared" si="2"/>
        <v>0</v>
      </c>
      <c r="K47" s="708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1"/>
        <v>0</v>
      </c>
      <c r="J48" s="707">
        <f t="shared" si="2"/>
        <v>0</v>
      </c>
      <c r="K48" s="708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1"/>
        <v>0</v>
      </c>
      <c r="J49" s="707">
        <f t="shared" si="2"/>
        <v>0</v>
      </c>
      <c r="K49" s="708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1"/>
        <v>0</v>
      </c>
      <c r="J50" s="707">
        <f t="shared" si="2"/>
        <v>0</v>
      </c>
      <c r="K50" s="708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1"/>
        <v>0</v>
      </c>
      <c r="J51" s="707">
        <f t="shared" si="2"/>
        <v>0</v>
      </c>
      <c r="K51" s="708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1"/>
        <v>0</v>
      </c>
      <c r="J52" s="707">
        <f t="shared" si="2"/>
        <v>0</v>
      </c>
      <c r="K52" s="708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1"/>
        <v>0</v>
      </c>
      <c r="J53" s="707">
        <f t="shared" si="2"/>
        <v>0</v>
      </c>
      <c r="K53" s="708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1"/>
        <v>0</v>
      </c>
      <c r="J54" s="707">
        <f t="shared" si="2"/>
        <v>0</v>
      </c>
      <c r="K54" s="708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1"/>
        <v>0</v>
      </c>
      <c r="J55" s="707">
        <f t="shared" si="2"/>
        <v>0</v>
      </c>
      <c r="K55" s="708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1"/>
        <v>0</v>
      </c>
      <c r="J56" s="707">
        <f t="shared" si="2"/>
        <v>0</v>
      </c>
      <c r="K56" s="708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1"/>
        <v>0</v>
      </c>
      <c r="J57" s="707">
        <f t="shared" si="2"/>
        <v>0</v>
      </c>
      <c r="K57" s="708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1"/>
        <v>0</v>
      </c>
      <c r="J58" s="707">
        <f t="shared" si="2"/>
        <v>0</v>
      </c>
      <c r="K58" s="708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1"/>
        <v>0</v>
      </c>
      <c r="J59" s="707">
        <f t="shared" si="2"/>
        <v>0</v>
      </c>
      <c r="K59" s="708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1"/>
        <v>0</v>
      </c>
      <c r="J60" s="707">
        <f t="shared" si="2"/>
        <v>0</v>
      </c>
      <c r="K60" s="708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1"/>
        <v>0</v>
      </c>
      <c r="J61" s="707">
        <f t="shared" si="2"/>
        <v>0</v>
      </c>
      <c r="K61" s="708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1"/>
        <v>0</v>
      </c>
      <c r="J62" s="707">
        <f t="shared" si="2"/>
        <v>0</v>
      </c>
      <c r="K62" s="708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1"/>
        <v>0</v>
      </c>
      <c r="J63" s="707">
        <f t="shared" si="2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12</v>
      </c>
      <c r="I64" s="413">
        <f t="shared" si="1"/>
        <v>12</v>
      </c>
      <c r="J64" s="707">
        <f t="shared" si="2"/>
        <v>57.96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12</v>
      </c>
      <c r="I65" s="413">
        <f t="shared" si="1"/>
        <v>12</v>
      </c>
      <c r="J65" s="707">
        <f t="shared" si="2"/>
        <v>15.600000000000001</v>
      </c>
      <c r="K65" s="708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1"/>
        <v>0</v>
      </c>
      <c r="J66" s="707">
        <f t="shared" si="2"/>
        <v>0</v>
      </c>
      <c r="K66" s="708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1"/>
        <v>0</v>
      </c>
      <c r="J67" s="707">
        <f t="shared" si="2"/>
        <v>0</v>
      </c>
      <c r="K67" s="708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1"/>
        <v>0</v>
      </c>
      <c r="J68" s="707">
        <f t="shared" si="2"/>
        <v>0</v>
      </c>
      <c r="K68" s="708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1"/>
        <v>0</v>
      </c>
      <c r="J69" s="707">
        <f t="shared" si="2"/>
        <v>0</v>
      </c>
      <c r="K69" s="708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1"/>
        <v>0</v>
      </c>
      <c r="J70" s="707">
        <f t="shared" si="2"/>
        <v>0</v>
      </c>
      <c r="K70" s="708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1"/>
        <v>0</v>
      </c>
      <c r="J71" s="707">
        <f t="shared" si="2"/>
        <v>0</v>
      </c>
      <c r="K71" s="708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1"/>
        <v>0</v>
      </c>
      <c r="J72" s="707">
        <f t="shared" si="2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6</v>
      </c>
      <c r="I73" s="413">
        <f t="shared" si="1"/>
        <v>6</v>
      </c>
      <c r="J73" s="707">
        <f t="shared" si="2"/>
        <v>18</v>
      </c>
      <c r="K73" s="708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1"/>
        <v>0</v>
      </c>
      <c r="J74" s="707">
        <f t="shared" si="2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6</v>
      </c>
      <c r="I75" s="413">
        <f t="shared" si="1"/>
        <v>6</v>
      </c>
      <c r="J75" s="707">
        <f t="shared" si="2"/>
        <v>6</v>
      </c>
      <c r="K75" s="708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1"/>
        <v>0</v>
      </c>
      <c r="J76" s="707">
        <f t="shared" si="2"/>
        <v>0</v>
      </c>
      <c r="K76" s="708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1"/>
        <v>0</v>
      </c>
      <c r="J77" s="707">
        <f t="shared" si="2"/>
        <v>0</v>
      </c>
      <c r="K77" s="708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1"/>
        <v>0</v>
      </c>
      <c r="J78" s="707">
        <f t="shared" si="2"/>
        <v>0</v>
      </c>
      <c r="K78" s="708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1"/>
        <v>0</v>
      </c>
      <c r="J79" s="707">
        <f t="shared" si="2"/>
        <v>0</v>
      </c>
      <c r="K79" s="708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1"/>
        <v>0</v>
      </c>
      <c r="J80" s="707">
        <f t="shared" si="2"/>
        <v>0</v>
      </c>
      <c r="K80" s="708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1"/>
        <v>0</v>
      </c>
      <c r="J81" s="707">
        <f t="shared" si="2"/>
        <v>0</v>
      </c>
      <c r="K81" s="708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1"/>
        <v>0</v>
      </c>
      <c r="J82" s="707">
        <f t="shared" si="2"/>
        <v>0</v>
      </c>
      <c r="K82" s="708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si="1"/>
        <v>0</v>
      </c>
      <c r="J83" s="707">
        <f t="shared" si="2"/>
        <v>0</v>
      </c>
      <c r="K83" s="708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ref="I84:I98" si="3">$F$11*H84*D84</f>
        <v>0</v>
      </c>
      <c r="J84" s="707">
        <f t="shared" ref="J84:J108" si="4">G84*I84*E84</f>
        <v>0</v>
      </c>
      <c r="K84" s="708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3"/>
        <v>0</v>
      </c>
      <c r="J85" s="707">
        <f t="shared" si="4"/>
        <v>0</v>
      </c>
      <c r="K85" s="708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3"/>
        <v>0</v>
      </c>
      <c r="J86" s="707">
        <f t="shared" si="4"/>
        <v>0</v>
      </c>
      <c r="K86" s="708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3"/>
        <v>0</v>
      </c>
      <c r="J87" s="707">
        <f t="shared" si="4"/>
        <v>0</v>
      </c>
      <c r="K87" s="708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3"/>
        <v>0</v>
      </c>
      <c r="J88" s="707">
        <f t="shared" si="4"/>
        <v>0</v>
      </c>
      <c r="K88" s="708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3"/>
        <v>0</v>
      </c>
      <c r="J89" s="707">
        <f t="shared" si="4"/>
        <v>0</v>
      </c>
      <c r="K89" s="708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3"/>
        <v>0</v>
      </c>
      <c r="J90" s="707">
        <f t="shared" si="4"/>
        <v>0</v>
      </c>
      <c r="K90" s="708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3"/>
        <v>0</v>
      </c>
      <c r="J91" s="707">
        <f t="shared" si="4"/>
        <v>0</v>
      </c>
      <c r="K91" s="708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3"/>
        <v>0</v>
      </c>
      <c r="J92" s="707">
        <f t="shared" si="4"/>
        <v>0</v>
      </c>
      <c r="K92" s="708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3"/>
        <v>0</v>
      </c>
      <c r="J93" s="707">
        <f t="shared" si="4"/>
        <v>0</v>
      </c>
      <c r="K93" s="708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3"/>
        <v>0</v>
      </c>
      <c r="J94" s="707">
        <f t="shared" si="4"/>
        <v>0</v>
      </c>
      <c r="K94" s="708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3"/>
        <v>0</v>
      </c>
      <c r="J95" s="707">
        <f t="shared" si="4"/>
        <v>0</v>
      </c>
      <c r="K95" s="708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3"/>
        <v>0</v>
      </c>
      <c r="J96" s="707">
        <f t="shared" si="4"/>
        <v>0</v>
      </c>
      <c r="K96" s="708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3"/>
        <v>0</v>
      </c>
      <c r="J97" s="707">
        <f t="shared" si="4"/>
        <v>0</v>
      </c>
      <c r="K97" s="708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3"/>
        <v>0</v>
      </c>
      <c r="J98" s="707">
        <f t="shared" si="4"/>
        <v>0</v>
      </c>
      <c r="K98" s="708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ref="I99:I108" si="5">$F$11*H99*D99</f>
        <v>0</v>
      </c>
      <c r="J99" s="707">
        <f t="shared" si="4"/>
        <v>0</v>
      </c>
      <c r="K99" s="708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5"/>
        <v>0</v>
      </c>
      <c r="J100" s="707">
        <f t="shared" si="4"/>
        <v>0</v>
      </c>
      <c r="K100" s="708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5"/>
        <v>0</v>
      </c>
      <c r="J101" s="707">
        <f t="shared" si="4"/>
        <v>0</v>
      </c>
      <c r="K101" s="708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5"/>
        <v>0</v>
      </c>
      <c r="J102" s="707">
        <f t="shared" si="4"/>
        <v>0</v>
      </c>
      <c r="K102" s="708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5"/>
        <v>0</v>
      </c>
      <c r="J103" s="707">
        <f t="shared" si="4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2</v>
      </c>
      <c r="I104" s="413">
        <f t="shared" si="5"/>
        <v>2</v>
      </c>
      <c r="J104" s="707">
        <f t="shared" si="4"/>
        <v>600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5"/>
        <v>0</v>
      </c>
      <c r="J105" s="707">
        <f t="shared" si="4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5"/>
        <v>0</v>
      </c>
      <c r="J106" s="707">
        <f t="shared" si="4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5"/>
        <v>0</v>
      </c>
      <c r="J107" s="707">
        <f t="shared" si="4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5"/>
        <v>0</v>
      </c>
      <c r="J108" s="707">
        <f t="shared" si="4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1423.6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1423.6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23716</v>
      </c>
      <c r="E113" s="173">
        <v>5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5.5555555555555554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6">$D$118</f>
        <v>0.95</v>
      </c>
      <c r="E120" s="419"/>
      <c r="F120" s="276"/>
      <c r="G120" s="291"/>
      <c r="H120" s="3">
        <f t="shared" ref="H120:H172" si="7">$F$11</f>
        <v>1</v>
      </c>
      <c r="I120" s="53">
        <f t="shared" ref="I120:I174" si="8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6"/>
        <v>0.95</v>
      </c>
      <c r="E121" s="419"/>
      <c r="F121" s="276"/>
      <c r="G121" s="291"/>
      <c r="H121" s="3">
        <f t="shared" si="7"/>
        <v>1</v>
      </c>
      <c r="I121" s="53">
        <f t="shared" si="8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6"/>
        <v>0.95</v>
      </c>
      <c r="E122" s="419"/>
      <c r="F122" s="276"/>
      <c r="G122" s="292"/>
      <c r="H122" s="3">
        <f t="shared" si="7"/>
        <v>1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0.95</v>
      </c>
      <c r="E123" s="419"/>
      <c r="F123" s="276"/>
      <c r="G123" s="291"/>
      <c r="H123" s="3">
        <f t="shared" si="7"/>
        <v>1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0.95</v>
      </c>
      <c r="E124" s="419"/>
      <c r="F124" s="276"/>
      <c r="G124" s="291"/>
      <c r="H124" s="3">
        <f t="shared" si="7"/>
        <v>1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0.95</v>
      </c>
      <c r="E125" s="419"/>
      <c r="F125" s="276"/>
      <c r="G125" s="291"/>
      <c r="H125" s="3">
        <f t="shared" si="7"/>
        <v>1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0.95</v>
      </c>
      <c r="E126" s="419"/>
      <c r="F126" s="276"/>
      <c r="G126" s="291"/>
      <c r="H126" s="3">
        <f t="shared" si="7"/>
        <v>1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0.95</v>
      </c>
      <c r="E127" s="419"/>
      <c r="F127" s="276"/>
      <c r="G127" s="291"/>
      <c r="H127" s="3">
        <f t="shared" si="7"/>
        <v>1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0.95</v>
      </c>
      <c r="E128" s="419"/>
      <c r="F128" s="276"/>
      <c r="G128" s="291"/>
      <c r="H128" s="3">
        <f t="shared" si="7"/>
        <v>1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0.95</v>
      </c>
      <c r="E129" s="419"/>
      <c r="F129" s="276"/>
      <c r="G129" s="291"/>
      <c r="H129" s="3">
        <f t="shared" si="7"/>
        <v>1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0.95</v>
      </c>
      <c r="E130" s="419"/>
      <c r="F130" s="276"/>
      <c r="G130" s="291"/>
      <c r="H130" s="3">
        <f t="shared" si="7"/>
        <v>1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6"/>
        <v>0.95</v>
      </c>
      <c r="E131" s="419"/>
      <c r="F131" s="276"/>
      <c r="G131" s="291"/>
      <c r="H131" s="3">
        <f t="shared" si="7"/>
        <v>1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0.95</v>
      </c>
      <c r="E132" s="419"/>
      <c r="F132" s="276"/>
      <c r="G132" s="291"/>
      <c r="H132" s="3">
        <f t="shared" si="7"/>
        <v>1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0.95</v>
      </c>
      <c r="E133" s="419"/>
      <c r="F133" s="276"/>
      <c r="G133" s="291"/>
      <c r="H133" s="3">
        <f t="shared" si="7"/>
        <v>1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0.95</v>
      </c>
      <c r="E134" s="419"/>
      <c r="F134" s="276"/>
      <c r="G134" s="291"/>
      <c r="H134" s="3">
        <f t="shared" si="7"/>
        <v>1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0.95</v>
      </c>
      <c r="E135" s="419"/>
      <c r="F135" s="276"/>
      <c r="G135" s="291"/>
      <c r="H135" s="3">
        <f t="shared" si="7"/>
        <v>1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0.95</v>
      </c>
      <c r="E136" s="419"/>
      <c r="F136" s="276"/>
      <c r="G136" s="291"/>
      <c r="H136" s="3">
        <f t="shared" si="7"/>
        <v>1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0.95</v>
      </c>
      <c r="E137" s="423"/>
      <c r="F137" s="414"/>
      <c r="G137" s="417"/>
      <c r="H137" s="3">
        <f t="shared" si="7"/>
        <v>1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0.95</v>
      </c>
      <c r="E138" s="423"/>
      <c r="F138" s="414"/>
      <c r="G138" s="417"/>
      <c r="H138" s="3">
        <f t="shared" si="7"/>
        <v>1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0.95</v>
      </c>
      <c r="E139" s="423"/>
      <c r="F139" s="414"/>
      <c r="G139" s="417"/>
      <c r="H139" s="3">
        <f t="shared" si="7"/>
        <v>1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0.95</v>
      </c>
      <c r="E140" s="423"/>
      <c r="F140" s="414"/>
      <c r="G140" s="417"/>
      <c r="H140" s="3">
        <f t="shared" si="7"/>
        <v>1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0.95</v>
      </c>
      <c r="E141" s="423"/>
      <c r="F141" s="414"/>
      <c r="G141" s="417"/>
      <c r="H141" s="3">
        <f t="shared" si="7"/>
        <v>1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0.95</v>
      </c>
      <c r="E142" s="423"/>
      <c r="F142" s="414"/>
      <c r="G142" s="417"/>
      <c r="H142" s="3">
        <f t="shared" si="7"/>
        <v>1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0.95</v>
      </c>
      <c r="E143" s="423"/>
      <c r="F143" s="414"/>
      <c r="G143" s="417"/>
      <c r="H143" s="3">
        <f t="shared" si="7"/>
        <v>1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0.95</v>
      </c>
      <c r="E144" s="423"/>
      <c r="F144" s="414"/>
      <c r="G144" s="417"/>
      <c r="H144" s="3">
        <f t="shared" si="7"/>
        <v>1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0.95</v>
      </c>
      <c r="E145" s="423"/>
      <c r="F145" s="414"/>
      <c r="G145" s="417"/>
      <c r="H145" s="3">
        <f t="shared" si="7"/>
        <v>1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0.95</v>
      </c>
      <c r="E146" s="423"/>
      <c r="F146" s="414"/>
      <c r="G146" s="417"/>
      <c r="H146" s="3">
        <f t="shared" si="7"/>
        <v>1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0.95</v>
      </c>
      <c r="E147" s="423"/>
      <c r="F147" s="414"/>
      <c r="G147" s="417"/>
      <c r="H147" s="3">
        <f t="shared" si="7"/>
        <v>1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0.95</v>
      </c>
      <c r="E148" s="423"/>
      <c r="F148" s="414"/>
      <c r="G148" s="417"/>
      <c r="H148" s="3">
        <f t="shared" si="7"/>
        <v>1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0.95</v>
      </c>
      <c r="E149" s="423"/>
      <c r="F149" s="414"/>
      <c r="G149" s="417"/>
      <c r="H149" s="3">
        <f t="shared" si="7"/>
        <v>1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0.95</v>
      </c>
      <c r="E150" s="423"/>
      <c r="F150" s="414"/>
      <c r="G150" s="417"/>
      <c r="H150" s="3">
        <f t="shared" si="7"/>
        <v>1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0.95</v>
      </c>
      <c r="E151" s="423"/>
      <c r="F151" s="414"/>
      <c r="G151" s="417"/>
      <c r="H151" s="3">
        <f t="shared" si="7"/>
        <v>1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0.95</v>
      </c>
      <c r="E152" s="423"/>
      <c r="F152" s="414"/>
      <c r="G152" s="417"/>
      <c r="H152" s="3">
        <f t="shared" si="7"/>
        <v>1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0.95</v>
      </c>
      <c r="E153" s="423"/>
      <c r="F153" s="414"/>
      <c r="G153" s="417"/>
      <c r="H153" s="3">
        <f t="shared" si="7"/>
        <v>1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0.95</v>
      </c>
      <c r="E154" s="423"/>
      <c r="F154" s="414"/>
      <c r="G154" s="417"/>
      <c r="H154" s="3">
        <f t="shared" si="7"/>
        <v>1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0.95</v>
      </c>
      <c r="E155" s="423"/>
      <c r="F155" s="414"/>
      <c r="G155" s="417"/>
      <c r="H155" s="3">
        <f t="shared" si="7"/>
        <v>1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0.95</v>
      </c>
      <c r="E156" s="423"/>
      <c r="F156" s="414"/>
      <c r="G156" s="417"/>
      <c r="H156" s="3">
        <f t="shared" si="7"/>
        <v>1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0.95</v>
      </c>
      <c r="E157" s="423"/>
      <c r="F157" s="414"/>
      <c r="G157" s="417"/>
      <c r="H157" s="3">
        <f t="shared" si="7"/>
        <v>1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0.95</v>
      </c>
      <c r="E158" s="423"/>
      <c r="F158" s="414"/>
      <c r="G158" s="417"/>
      <c r="H158" s="3">
        <f t="shared" si="7"/>
        <v>1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0.95</v>
      </c>
      <c r="E159" s="423"/>
      <c r="F159" s="414"/>
      <c r="G159" s="417"/>
      <c r="H159" s="3">
        <f t="shared" si="7"/>
        <v>1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0.95</v>
      </c>
      <c r="E160" s="423"/>
      <c r="F160" s="414"/>
      <c r="G160" s="417"/>
      <c r="H160" s="3">
        <f t="shared" si="7"/>
        <v>1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0.95</v>
      </c>
      <c r="E161" s="423"/>
      <c r="F161" s="414"/>
      <c r="G161" s="417"/>
      <c r="H161" s="3">
        <f t="shared" si="7"/>
        <v>1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0.95</v>
      </c>
      <c r="E162" s="423"/>
      <c r="F162" s="414"/>
      <c r="G162" s="417"/>
      <c r="H162" s="3">
        <f t="shared" si="7"/>
        <v>1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0.95</v>
      </c>
      <c r="E163" s="423"/>
      <c r="F163" s="414"/>
      <c r="G163" s="417"/>
      <c r="H163" s="3">
        <f t="shared" si="7"/>
        <v>1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0.95</v>
      </c>
      <c r="E164" s="423"/>
      <c r="F164" s="414"/>
      <c r="G164" s="417"/>
      <c r="H164" s="3">
        <f t="shared" si="7"/>
        <v>1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0.95</v>
      </c>
      <c r="E165" s="423"/>
      <c r="F165" s="414"/>
      <c r="G165" s="417"/>
      <c r="H165" s="3">
        <f t="shared" si="7"/>
        <v>1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0.95</v>
      </c>
      <c r="E166" s="423"/>
      <c r="F166" s="414"/>
      <c r="G166" s="417"/>
      <c r="H166" s="3">
        <f t="shared" si="7"/>
        <v>1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0.95</v>
      </c>
      <c r="E167" s="423"/>
      <c r="F167" s="414"/>
      <c r="G167" s="417"/>
      <c r="H167" s="417">
        <f t="shared" si="7"/>
        <v>1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0.95</v>
      </c>
      <c r="E168" s="420"/>
      <c r="F168" s="277"/>
      <c r="G168" s="293"/>
      <c r="H168" s="293">
        <f t="shared" si="7"/>
        <v>1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6"/>
        <v>0.95</v>
      </c>
      <c r="E169" s="421">
        <v>1</v>
      </c>
      <c r="F169" s="239">
        <v>5</v>
      </c>
      <c r="G169" s="241">
        <f>E115</f>
        <v>5.5555555555555554</v>
      </c>
      <c r="H169" s="241">
        <f t="shared" si="7"/>
        <v>1</v>
      </c>
      <c r="I169" s="241">
        <f t="shared" si="8"/>
        <v>0.18079922027290446</v>
      </c>
      <c r="J169" s="241">
        <f>I169*инф.!$D$1</f>
        <v>45.199805068226112</v>
      </c>
      <c r="K169" s="241">
        <f>IF(I169=0,0,(инф.!$C$1)*I169)</f>
        <v>180.79922027290445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0.95</v>
      </c>
      <c r="E170" s="422"/>
      <c r="F170" s="242"/>
      <c r="G170" s="244">
        <f>G115</f>
        <v>0</v>
      </c>
      <c r="H170" s="244">
        <f t="shared" si="7"/>
        <v>1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0.95</v>
      </c>
      <c r="E171" s="422"/>
      <c r="F171" s="242"/>
      <c r="G171" s="244">
        <f>I115</f>
        <v>0</v>
      </c>
      <c r="H171" s="244">
        <f t="shared" si="7"/>
        <v>1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0.95</v>
      </c>
      <c r="E172" s="419"/>
      <c r="F172" s="236"/>
      <c r="G172" s="237"/>
      <c r="H172" s="237">
        <f t="shared" si="7"/>
        <v>1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6"/>
        <v>0.95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6"/>
        <v>0.95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268.51851851851848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268.51851851851848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25.555555555555557</v>
      </c>
      <c r="H177" s="10" t="s">
        <v>121</v>
      </c>
      <c r="I177" s="9">
        <f>SUM(I119:I176)</f>
        <v>0.26851851851851849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1692.1185185185184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1692.1185185185184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D140" zoomScaleNormal="100" zoomScaleSheetLayoutView="100" zoomScalePageLayoutView="55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рачета'!C18</f>
        <v>Лот 88. Баннер «Ремонт», 1200*1800 мм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рачета'!F18</f>
        <v>1200</v>
      </c>
      <c r="G9" s="744" t="str">
        <f>'позиции для рачета'!D18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рачета'!G18</f>
        <v>1800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2.5</v>
      </c>
      <c r="I19" s="413">
        <f t="shared" ref="I19:I82" si="0">$F$11*H19*D19</f>
        <v>2.5</v>
      </c>
      <c r="J19" s="707">
        <f>G19*I19*E19</f>
        <v>2750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2750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2750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2750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2750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28" zoomScaleNormal="100" workbookViewId="0">
      <selection activeCell="D51" sqref="A51:XFD9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рачета'!C19</f>
        <v>Лот  89 Баннер (проклейка, люверсы)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рачета'!F19</f>
        <v>0</v>
      </c>
      <c r="G9" s="744" t="str">
        <f>'позиции для рачета'!D19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рачета'!G19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рачета'!E19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>
        <v>0.4</v>
      </c>
      <c r="I51" s="413">
        <f t="shared" si="0"/>
        <v>0.4</v>
      </c>
      <c r="J51" s="707">
        <f t="shared" si="1"/>
        <v>140</v>
      </c>
      <c r="K51" s="708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 hidden="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 hidden="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 hidden="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 hidden="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>
        <v>8</v>
      </c>
      <c r="I89" s="413">
        <f t="shared" si="2"/>
        <v>8</v>
      </c>
      <c r="J89" s="707">
        <f t="shared" si="3"/>
        <v>10.24</v>
      </c>
      <c r="K89" s="708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>
        <v>1</v>
      </c>
      <c r="I92" s="413">
        <f t="shared" si="2"/>
        <v>1</v>
      </c>
      <c r="J92" s="707">
        <f t="shared" si="3"/>
        <v>300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450.24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450.24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23717</v>
      </c>
      <c r="D120" s="430">
        <f t="shared" ref="D120:D174" si="4">$D$118</f>
        <v>0.95</v>
      </c>
      <c r="E120" s="419">
        <v>1</v>
      </c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23718</v>
      </c>
      <c r="D121" s="430">
        <f t="shared" si="4"/>
        <v>0.95</v>
      </c>
      <c r="E121" s="419">
        <v>1</v>
      </c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450.24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450.24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 t="str">
        <f>C120</f>
        <v>Проклейка банера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 t="str">
        <f>C121</f>
        <v>Установка люверсов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42" zoomScaleNormal="100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рачета'!C20</f>
        <v>Лот 90.Прямоугольные вывески — Имидж отдела ПВХ 4 мм, УФ полноцветная печать 720 dpi. Двусторонняя. 1250*250 мм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рачета'!F20</f>
        <v>1250</v>
      </c>
      <c r="G9" s="744" t="str">
        <f>'позиции для рачета'!D20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рачета'!G20</f>
        <v>250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0.79</v>
      </c>
      <c r="I19" s="413">
        <f t="shared" ref="I19:I82" si="0">$F$11*H19*D19</f>
        <v>0.79</v>
      </c>
      <c r="J19" s="707">
        <f>G19*I19*E19</f>
        <v>869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297"/>
      <c r="D89" s="297"/>
      <c r="E89" s="297"/>
      <c r="F89" s="297"/>
      <c r="G89" s="297"/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297"/>
      <c r="D90" s="297"/>
      <c r="E90" s="297"/>
      <c r="F90" s="297"/>
      <c r="G90" s="297"/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297"/>
      <c r="D91" s="297"/>
      <c r="E91" s="297"/>
      <c r="F91" s="297"/>
      <c r="G91" s="297"/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297"/>
      <c r="D92" s="297"/>
      <c r="E92" s="297"/>
      <c r="F92" s="297"/>
      <c r="G92" s="297"/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297"/>
      <c r="D93" s="297"/>
      <c r="E93" s="297"/>
      <c r="F93" s="297"/>
      <c r="G93" s="297"/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297"/>
      <c r="D94" s="297"/>
      <c r="E94" s="297"/>
      <c r="F94" s="297"/>
      <c r="G94" s="297"/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297"/>
      <c r="D95" s="297"/>
      <c r="E95" s="297"/>
      <c r="F95" s="297"/>
      <c r="G95" s="297"/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297"/>
      <c r="D96" s="297"/>
      <c r="E96" s="297"/>
      <c r="F96" s="297"/>
      <c r="G96" s="297"/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297"/>
      <c r="D97" s="297"/>
      <c r="E97" s="297"/>
      <c r="F97" s="297"/>
      <c r="G97" s="297"/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297"/>
      <c r="D98" s="297"/>
      <c r="E98" s="297"/>
      <c r="F98" s="297"/>
      <c r="G98" s="297"/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297"/>
      <c r="D99" s="297"/>
      <c r="E99" s="297"/>
      <c r="F99" s="297"/>
      <c r="G99" s="297"/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297"/>
      <c r="D100" s="297"/>
      <c r="E100" s="297"/>
      <c r="F100" s="297"/>
      <c r="G100" s="297"/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297"/>
      <c r="D101" s="297"/>
      <c r="E101" s="297"/>
      <c r="F101" s="297"/>
      <c r="G101" s="297"/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297"/>
      <c r="D102" s="297"/>
      <c r="E102" s="297"/>
      <c r="F102" s="297"/>
      <c r="G102" s="297"/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297"/>
      <c r="D103" s="297"/>
      <c r="E103" s="297"/>
      <c r="F103" s="297"/>
      <c r="G103" s="297"/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297"/>
      <c r="D104" s="297"/>
      <c r="E104" s="297"/>
      <c r="F104" s="297"/>
      <c r="G104" s="297"/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297"/>
      <c r="D105" s="297"/>
      <c r="E105" s="297"/>
      <c r="F105" s="297"/>
      <c r="G105" s="297"/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297"/>
      <c r="D106" s="297"/>
      <c r="E106" s="297"/>
      <c r="F106" s="297"/>
      <c r="G106" s="297"/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297"/>
      <c r="D107" s="297"/>
      <c r="E107" s="297"/>
      <c r="F107" s="297"/>
      <c r="G107" s="297"/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297"/>
      <c r="D108" s="297"/>
      <c r="E108" s="297"/>
      <c r="F108" s="297"/>
      <c r="G108" s="297"/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869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869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869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869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>
        <f>C120</f>
        <v>0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4" zoomScaleNormal="100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рачета'!C21</f>
        <v>Лот 91.Прямоугольные вывески — Имидж отдела ПВХ 4 мм, УФ полноцветная печать 720 dpi. Односторонняя. 1250*250 мм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рачета'!F21</f>
        <v>1250</v>
      </c>
      <c r="G9" s="744" t="str">
        <f>'позиции для рачета'!D21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рачета'!G21</f>
        <v>250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0.6</v>
      </c>
      <c r="I19" s="413">
        <f t="shared" ref="I19:I82" si="0">$F$11*H19*D19</f>
        <v>0.6</v>
      </c>
      <c r="J19" s="707">
        <f>G19*I19*E19</f>
        <v>660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660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660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/>
      <c r="D170" s="430">
        <f t="shared" si="4"/>
        <v>0.95</v>
      </c>
      <c r="E170" s="422"/>
      <c r="F170" s="242"/>
      <c r="G170" s="244"/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660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660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>
        <f>C120</f>
        <v>0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68" zoomScaleNormal="100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рачета'!C22</f>
        <v>Лот 92.Стрелки 350*700 мм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рачета'!F22</f>
        <v>350</v>
      </c>
      <c r="G9" s="744" t="str">
        <f>'позиции для рачета'!D22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рачета'!G22</f>
        <v>700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0.37</v>
      </c>
      <c r="I19" s="413">
        <f t="shared" ref="I19:I82" si="0">$F$11*H19*D19</f>
        <v>0.37</v>
      </c>
      <c r="J19" s="707">
        <f>G19*I19*E19</f>
        <v>407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407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407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407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407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>
        <f>C120</f>
        <v>0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7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рачета'!C23</f>
        <v>Лот  93Рамка для плакатов . Формат А3 изготавливается из анодированного  профиля ALU-POSTER 25  . Задняя стенка - ПВХ 1 мм, передняя - "антиблик" 1мм. Изготовление.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рачета'!F23</f>
        <v>0</v>
      </c>
      <c r="G9" s="744" t="str">
        <f>'позиции для рачета'!D23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рачета'!G23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3.2000000000000001E-2</v>
      </c>
      <c r="I19" s="413">
        <f t="shared" ref="I19:I82" si="0">$F$11*H19*D19</f>
        <v>3.2000000000000001E-2</v>
      </c>
      <c r="J19" s="707">
        <f>G19*I19*E19</f>
        <v>35.200000000000003</v>
      </c>
      <c r="K19" s="708"/>
    </row>
    <row r="20" spans="1:11" hidden="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 hidden="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 hidden="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>
        <v>5.8000000000000003E-2</v>
      </c>
      <c r="I30" s="413">
        <f t="shared" si="0"/>
        <v>5.8000000000000003E-2</v>
      </c>
      <c r="J30" s="707">
        <f t="shared" si="1"/>
        <v>32.480000000000004</v>
      </c>
      <c r="K30" s="708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>
        <v>0.5</v>
      </c>
      <c r="I37" s="413">
        <f t="shared" si="0"/>
        <v>0.5</v>
      </c>
      <c r="J37" s="707">
        <f t="shared" si="1"/>
        <v>136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>
        <v>4</v>
      </c>
      <c r="I38" s="413">
        <f t="shared" si="0"/>
        <v>4</v>
      </c>
      <c r="J38" s="707">
        <f t="shared" si="1"/>
        <v>249.20000000000002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>
        <v>8</v>
      </c>
      <c r="I39" s="413">
        <f t="shared" si="0"/>
        <v>8</v>
      </c>
      <c r="J39" s="707">
        <f t="shared" si="1"/>
        <v>50.4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503.28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503.28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 t="s">
        <v>23719</v>
      </c>
      <c r="E113" s="173">
        <v>1.5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>
        <v>0.35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4.2857142857142856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3</v>
      </c>
      <c r="H119" s="3">
        <v>1</v>
      </c>
      <c r="I119" s="53">
        <f>IF(D119=0,0,(G119/60*H119/D119+F119/60)*E119)</f>
        <v>5.2631578947368425E-2</v>
      </c>
      <c r="J119" s="53">
        <f>I119*инф.!$D$1</f>
        <v>13.157894736842106</v>
      </c>
      <c r="K119" s="53">
        <f>IF(I119=0,0,(инф.!$C$1)*I119)</f>
        <v>52.631578947368425</v>
      </c>
    </row>
    <row r="120" spans="1:11">
      <c r="A120" s="3">
        <v>2</v>
      </c>
      <c r="B120" s="276"/>
      <c r="C120" s="278" t="s">
        <v>23720</v>
      </c>
      <c r="D120" s="430">
        <f t="shared" ref="D120:D174" si="4">$D$118</f>
        <v>0.95</v>
      </c>
      <c r="E120" s="419">
        <v>1</v>
      </c>
      <c r="F120" s="276"/>
      <c r="G120" s="291">
        <v>2</v>
      </c>
      <c r="H120" s="3">
        <f t="shared" ref="H120:H172" si="5">$F$11</f>
        <v>1</v>
      </c>
      <c r="I120" s="53">
        <f t="shared" ref="I120:I174" si="6">IF(D120=0,0,(G120/60*H120/D120+F120/60)*E120)</f>
        <v>3.5087719298245612E-2</v>
      </c>
      <c r="J120" s="53">
        <f>I120*инф.!$D$1</f>
        <v>8.7719298245614024</v>
      </c>
      <c r="K120" s="53">
        <f>IF(I120=0,0,(инф.!$C$1)*I120)</f>
        <v>35.087719298245609</v>
      </c>
    </row>
    <row r="121" spans="1:11">
      <c r="A121" s="3">
        <v>3</v>
      </c>
      <c r="B121" s="276"/>
      <c r="C121" s="278" t="s">
        <v>23721</v>
      </c>
      <c r="D121" s="430">
        <f t="shared" si="4"/>
        <v>0.95</v>
      </c>
      <c r="E121" s="419">
        <v>1</v>
      </c>
      <c r="F121" s="276"/>
      <c r="G121" s="291">
        <v>8</v>
      </c>
      <c r="H121" s="3">
        <f t="shared" si="5"/>
        <v>1</v>
      </c>
      <c r="I121" s="53">
        <f t="shared" si="6"/>
        <v>0.14035087719298245</v>
      </c>
      <c r="J121" s="53">
        <f>I121*инф.!$D$1</f>
        <v>35.087719298245609</v>
      </c>
      <c r="K121" s="53">
        <f>IF(I121=0,0,(инф.!$C$1)*I121)</f>
        <v>140.35087719298244</v>
      </c>
    </row>
    <row r="122" spans="1:11">
      <c r="A122" s="3">
        <v>4</v>
      </c>
      <c r="B122" s="276"/>
      <c r="C122" s="278" t="s">
        <v>23722</v>
      </c>
      <c r="D122" s="430">
        <f t="shared" si="4"/>
        <v>0.95</v>
      </c>
      <c r="E122" s="419">
        <v>1</v>
      </c>
      <c r="F122" s="276"/>
      <c r="G122" s="292">
        <v>7</v>
      </c>
      <c r="H122" s="3">
        <f t="shared" si="5"/>
        <v>1</v>
      </c>
      <c r="I122" s="53">
        <f t="shared" si="6"/>
        <v>0.12280701754385966</v>
      </c>
      <c r="J122" s="53">
        <f>I122*инф.!$D$1</f>
        <v>30.701754385964914</v>
      </c>
      <c r="K122" s="53">
        <f>IF(I122=0,0,(инф.!$C$1)*I122)</f>
        <v>122.80701754385966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Лазер</v>
      </c>
      <c r="D169" s="430">
        <f t="shared" si="4"/>
        <v>0.95</v>
      </c>
      <c r="E169" s="421">
        <v>1</v>
      </c>
      <c r="F169" s="239">
        <v>2</v>
      </c>
      <c r="G169" s="241">
        <f>E115</f>
        <v>4.2857142857142856</v>
      </c>
      <c r="H169" s="241">
        <f t="shared" si="5"/>
        <v>1</v>
      </c>
      <c r="I169" s="241">
        <f t="shared" si="6"/>
        <v>0.10852130325814535</v>
      </c>
      <c r="J169" s="241">
        <f>I169*инф.!$D$1</f>
        <v>27.130325814536338</v>
      </c>
      <c r="K169" s="241">
        <f>IF(I169=0,0,(инф.!$C$1)*I169)</f>
        <v>108.52130325814535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459.39849624060145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459.39849624060145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36.285714285714285</v>
      </c>
      <c r="H177" s="10" t="s">
        <v>121</v>
      </c>
      <c r="I177" s="9">
        <f>SUM(I119:I176)</f>
        <v>0.45939849624060147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962.67849624060136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962.67849624060136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 t="str">
        <f>C120</f>
        <v>Резка ПВХ</v>
      </c>
      <c r="D198" s="718"/>
      <c r="E198" s="720">
        <f>J120/H120</f>
        <v>8.7719298245614024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 t="str">
        <f>C121</f>
        <v>Резка профиля</v>
      </c>
      <c r="D203" s="718"/>
      <c r="E203" s="720">
        <f>J121/H121</f>
        <v>35.087719298245609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 t="str">
        <f>C122</f>
        <v>Сборка рамки</v>
      </c>
      <c r="D208" s="718"/>
      <c r="E208" s="720">
        <f>J122/H122</f>
        <v>30.701754385964914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29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рачета'!C24</f>
        <v>Лот  94.Стенд .Итоги работы магазина .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рачета'!F24</f>
        <v>1500</v>
      </c>
      <c r="G9" s="744" t="str">
        <f>'позиции для рачета'!D24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рачета'!G24</f>
        <v>1000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0.25</v>
      </c>
      <c r="I22" s="413">
        <f t="shared" si="0"/>
        <v>0.25</v>
      </c>
      <c r="J22" s="707">
        <f t="shared" si="1"/>
        <v>703</v>
      </c>
      <c r="K22" s="708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1.5</v>
      </c>
      <c r="I44" s="413">
        <f t="shared" si="0"/>
        <v>1.5</v>
      </c>
      <c r="J44" s="707">
        <f t="shared" si="1"/>
        <v>840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1543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1543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31.5">
      <c r="A113" s="728" t="s">
        <v>150</v>
      </c>
      <c r="B113" s="729"/>
      <c r="C113" s="730"/>
      <c r="D113" s="175" t="s">
        <v>23716</v>
      </c>
      <c r="E113" s="173">
        <v>5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5.5555555555555554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 ht="12.75" customHeight="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2</v>
      </c>
      <c r="H119" s="3">
        <v>1</v>
      </c>
      <c r="I119" s="53">
        <f>IF(D119=0,0,(G119/60*H119/D119+F119/60)*E119)</f>
        <v>3.5087719298245612E-2</v>
      </c>
      <c r="J119" s="53">
        <f>I119*инф.!$D$1</f>
        <v>8.7719298245614024</v>
      </c>
      <c r="K119" s="53">
        <f>IF(I119=0,0,(инф.!$C$1)*I119)</f>
        <v>35.087719298245609</v>
      </c>
    </row>
    <row r="120" spans="1:11">
      <c r="A120" s="3">
        <v>2</v>
      </c>
      <c r="B120" s="276"/>
      <c r="C120" s="278" t="s">
        <v>23723</v>
      </c>
      <c r="D120" s="430">
        <f t="shared" ref="D120:D174" si="4">$D$118</f>
        <v>0.95</v>
      </c>
      <c r="E120" s="419">
        <v>1</v>
      </c>
      <c r="F120" s="276"/>
      <c r="G120" s="291">
        <v>10</v>
      </c>
      <c r="H120" s="3">
        <f t="shared" ref="H120:H172" si="5">$F$11</f>
        <v>1</v>
      </c>
      <c r="I120" s="53">
        <f t="shared" ref="I120:I174" si="6">IF(D120=0,0,(G120/60*H120/D120+F120/60)*E120)</f>
        <v>0.17543859649122806</v>
      </c>
      <c r="J120" s="53">
        <f>I120*инф.!$D$1</f>
        <v>43.859649122807014</v>
      </c>
      <c r="K120" s="53">
        <f>IF(I120=0,0,(инф.!$C$1)*I120)</f>
        <v>175.43859649122805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4"/>
        <v>0.95</v>
      </c>
      <c r="E169" s="421">
        <v>1</v>
      </c>
      <c r="F169" s="239">
        <v>1</v>
      </c>
      <c r="G169" s="241">
        <f>E115</f>
        <v>5.5555555555555554</v>
      </c>
      <c r="H169" s="241">
        <f t="shared" si="5"/>
        <v>1</v>
      </c>
      <c r="I169" s="241">
        <f t="shared" si="6"/>
        <v>0.11413255360623781</v>
      </c>
      <c r="J169" s="241">
        <f>I169*инф.!$D$1</f>
        <v>28.533138401559452</v>
      </c>
      <c r="K169" s="241">
        <f>IF(I169=0,0,(инф.!$C$1)*I169)</f>
        <v>114.13255360623781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324.65886939571146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324.65886939571146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28.555555555555557</v>
      </c>
      <c r="H177" s="10" t="s">
        <v>121</v>
      </c>
      <c r="I177" s="9">
        <f>SUM(I119:I176)</f>
        <v>0.32465886939571148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1867.6588693957115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1867.6588693957115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 t="str">
        <f>C120</f>
        <v xml:space="preserve">Накатка плёнки </v>
      </c>
      <c r="D198" s="718"/>
      <c r="E198" s="720">
        <f>J120/H120</f>
        <v>43.859649122807014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87" zoomScaleNormal="100" workbookViewId="0">
      <selection activeCell="D119" sqref="A119:XFD16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рачета'!C25</f>
        <v>Лот№95 .Табличка подвесная  двусторонняя ПВХ 4 мм.УФ полноцветная печать 720dpi матовая,холодная ламинация.Размер 900 ммх 210мм .Изготовление и Комплект крепежей (тросик стальной  диаметр 1мм в прозрачной оплетке из ПВХ ,зажим для тросика,дюбеля)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рачета'!F25</f>
        <v>900</v>
      </c>
      <c r="G9" s="744" t="str">
        <f>'позиции для рачета'!D25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рачета'!G25</f>
        <v>210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3.15E-2</v>
      </c>
      <c r="I22" s="413">
        <f t="shared" si="0"/>
        <v>3.15E-2</v>
      </c>
      <c r="J22" s="707">
        <f t="shared" si="1"/>
        <v>88.578000000000003</v>
      </c>
      <c r="K22" s="708"/>
    </row>
    <row r="23" spans="1:11" hidden="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 hidden="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 hidden="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 hidden="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 hidden="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 hidden="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 hidden="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 hidden="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 hidden="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 hidden="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 hidden="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 hidden="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 hidden="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 hidden="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 hidden="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 hidden="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 hidden="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 hidden="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 hidden="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 hidden="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 hidden="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 hidden="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 hidden="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 hidden="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 hidden="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 hidden="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 hidden="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 hidden="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 hidden="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 hidden="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 hidden="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 hidden="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 hidden="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 hidden="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 hidden="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 hidden="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 hidden="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 hidden="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 hidden="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 hidden="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 hidden="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4</v>
      </c>
      <c r="I64" s="413">
        <f t="shared" si="0"/>
        <v>4</v>
      </c>
      <c r="J64" s="707">
        <f t="shared" si="1"/>
        <v>19.32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4</v>
      </c>
      <c r="I65" s="413">
        <f t="shared" si="0"/>
        <v>4</v>
      </c>
      <c r="J65" s="707">
        <f t="shared" si="1"/>
        <v>5.2</v>
      </c>
      <c r="K65" s="708"/>
    </row>
    <row r="66" spans="1:11" hidden="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 hidden="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 hidden="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 hidden="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 hidden="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 hidden="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 hidden="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>
        <v>2</v>
      </c>
      <c r="I73" s="413">
        <f t="shared" si="0"/>
        <v>2</v>
      </c>
      <c r="J73" s="707">
        <f t="shared" si="1"/>
        <v>6</v>
      </c>
      <c r="K73" s="708"/>
    </row>
    <row r="74" spans="1:11" hidden="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2</v>
      </c>
      <c r="I75" s="413">
        <f t="shared" si="0"/>
        <v>2</v>
      </c>
      <c r="J75" s="707">
        <f t="shared" si="1"/>
        <v>2</v>
      </c>
      <c r="K75" s="708"/>
    </row>
    <row r="76" spans="1:11" hidden="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 hidden="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 hidden="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 hidden="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 hidden="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 hidden="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 hidden="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 hidden="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 hidden="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 hidden="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 hidden="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 hidden="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 hidden="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 hidden="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 hidden="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 hidden="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 hidden="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 hidden="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 hidden="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 hidden="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 hidden="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 hidden="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 hidden="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 hidden="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 hidden="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 hidden="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 hidden="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 hidden="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0.378</v>
      </c>
      <c r="I104" s="413">
        <f t="shared" si="2"/>
        <v>0.378</v>
      </c>
      <c r="J104" s="707">
        <f t="shared" si="3"/>
        <v>113.4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234.49799999999999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234.49799999999999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31.5">
      <c r="A113" s="728" t="s">
        <v>150</v>
      </c>
      <c r="B113" s="729"/>
      <c r="C113" s="730"/>
      <c r="D113" s="175" t="s">
        <v>23716</v>
      </c>
      <c r="E113" s="173">
        <v>2.2200000000000002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>
        <v>0.9</v>
      </c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2.4666666666666668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</v>
      </c>
      <c r="D169" s="430">
        <f t="shared" si="4"/>
        <v>0.95</v>
      </c>
      <c r="E169" s="422">
        <v>1</v>
      </c>
      <c r="F169" s="242">
        <v>5</v>
      </c>
      <c r="G169" s="244">
        <f>E115</f>
        <v>2.4666666666666668</v>
      </c>
      <c r="H169" s="244">
        <f t="shared" si="5"/>
        <v>1</v>
      </c>
      <c r="I169" s="244">
        <f t="shared" si="6"/>
        <v>0.12660818713450292</v>
      </c>
      <c r="J169" s="244">
        <f>I169*инф.!$D$1</f>
        <v>31.652046783625728</v>
      </c>
      <c r="K169" s="244">
        <f>IF(I169=0,0,(инф.!$C$1)*I169)</f>
        <v>126.60818713450291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214.32748538011694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214.32748538011694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22.466666666666669</v>
      </c>
      <c r="H177" s="10" t="s">
        <v>121</v>
      </c>
      <c r="I177" s="9">
        <f>SUM(I119:I176)</f>
        <v>0.21432748538011695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448.8254853801169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448.8254853801169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>
        <f>C120</f>
        <v>0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30" zoomScaleNormal="100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рачета'!C26</f>
        <v>Лот 96. Пластиковые рамки формат А4 красный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рачета'!F26</f>
        <v>210</v>
      </c>
      <c r="G9" s="744" t="str">
        <f>'позиции для рачета'!D26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рачета'!G26</f>
        <v>297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2.7E-2</v>
      </c>
      <c r="I19" s="413">
        <f t="shared" ref="I19:I82" si="0">$F$11*H19*D19</f>
        <v>2.7E-2</v>
      </c>
      <c r="J19" s="707">
        <f>G19*I19*E19</f>
        <v>29.7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29.7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29.7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29.7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29.7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>
        <f>C120</f>
        <v>0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1:I32"/>
  <sheetViews>
    <sheetView topLeftCell="A10" workbookViewId="0">
      <selection activeCell="A4" sqref="A4:XFD28"/>
    </sheetView>
  </sheetViews>
  <sheetFormatPr defaultRowHeight="15"/>
  <cols>
    <col min="2" max="2" width="5.28515625" customWidth="1"/>
    <col min="3" max="3" width="69.5703125" customWidth="1"/>
    <col min="4" max="4" width="10.28515625" style="523" customWidth="1"/>
    <col min="5" max="5" width="18.28515625" customWidth="1"/>
    <col min="6" max="6" width="16.42578125" customWidth="1"/>
    <col min="7" max="7" width="17.28515625" customWidth="1"/>
    <col min="8" max="8" width="17.28515625" hidden="1" customWidth="1"/>
    <col min="9" max="9" width="55.42578125" customWidth="1"/>
  </cols>
  <sheetData>
    <row r="1" spans="2:9" s="410" customFormat="1">
      <c r="B1" s="411" t="s">
        <v>23471</v>
      </c>
      <c r="D1" s="524"/>
    </row>
    <row r="2" spans="2:9">
      <c r="B2" s="675" t="s">
        <v>21</v>
      </c>
      <c r="C2" s="675" t="s">
        <v>23472</v>
      </c>
      <c r="D2" s="675" t="s">
        <v>195</v>
      </c>
      <c r="E2" s="675" t="s">
        <v>6</v>
      </c>
      <c r="F2" s="677" t="s">
        <v>63</v>
      </c>
      <c r="G2" s="678"/>
      <c r="H2" s="402"/>
      <c r="I2" s="675" t="s">
        <v>23467</v>
      </c>
    </row>
    <row r="3" spans="2:9">
      <c r="B3" s="676"/>
      <c r="C3" s="676"/>
      <c r="D3" s="676"/>
      <c r="E3" s="676"/>
      <c r="F3" s="399" t="s">
        <v>5</v>
      </c>
      <c r="G3" s="399" t="s">
        <v>4</v>
      </c>
      <c r="H3" s="403"/>
      <c r="I3" s="676"/>
    </row>
    <row r="4" spans="2:9" ht="22.5">
      <c r="B4" s="424">
        <v>1</v>
      </c>
      <c r="C4" s="520" t="s">
        <v>23681</v>
      </c>
      <c r="D4" s="521"/>
      <c r="E4" s="311">
        <v>1</v>
      </c>
      <c r="F4" s="311"/>
      <c r="G4" s="311"/>
      <c r="H4" s="311" t="str">
        <f>CONCATENATE(F4," х ",G4,"мм")</f>
        <v xml:space="preserve"> х мм</v>
      </c>
      <c r="I4" s="311"/>
    </row>
    <row r="5" spans="2:9" ht="22.5">
      <c r="B5" s="424">
        <v>2</v>
      </c>
      <c r="C5" s="520" t="s">
        <v>23682</v>
      </c>
      <c r="D5" s="521"/>
      <c r="E5" s="311">
        <v>1</v>
      </c>
      <c r="F5" s="311"/>
      <c r="G5" s="311"/>
      <c r="H5" s="311" t="str">
        <f t="shared" ref="H5:H28" si="0">CONCATENATE(F5," х ",G5,"мм")</f>
        <v xml:space="preserve"> х мм</v>
      </c>
      <c r="I5" s="311"/>
    </row>
    <row r="6" spans="2:9">
      <c r="B6" s="424">
        <v>3</v>
      </c>
      <c r="C6" s="520" t="s">
        <v>23683</v>
      </c>
      <c r="D6" s="522"/>
      <c r="E6" s="311">
        <v>1</v>
      </c>
      <c r="F6" s="311"/>
      <c r="G6" s="311"/>
      <c r="H6" s="311" t="str">
        <f t="shared" si="0"/>
        <v xml:space="preserve"> х мм</v>
      </c>
      <c r="I6" s="311"/>
    </row>
    <row r="7" spans="2:9">
      <c r="B7" s="424">
        <v>4</v>
      </c>
      <c r="C7" s="520" t="s">
        <v>23684</v>
      </c>
      <c r="D7" s="522"/>
      <c r="E7" s="311">
        <v>1</v>
      </c>
      <c r="F7" s="311"/>
      <c r="G7" s="311"/>
      <c r="H7" s="311" t="str">
        <f t="shared" si="0"/>
        <v xml:space="preserve"> х мм</v>
      </c>
      <c r="I7" s="311"/>
    </row>
    <row r="8" spans="2:9">
      <c r="B8" s="424">
        <v>5</v>
      </c>
      <c r="C8" s="520" t="s">
        <v>23685</v>
      </c>
      <c r="D8" s="522"/>
      <c r="E8" s="311">
        <v>1</v>
      </c>
      <c r="F8" s="311"/>
      <c r="G8" s="311"/>
      <c r="H8" s="311" t="str">
        <f t="shared" si="0"/>
        <v xml:space="preserve"> х мм</v>
      </c>
      <c r="I8" s="311"/>
    </row>
    <row r="9" spans="2:9">
      <c r="B9" s="424">
        <v>6</v>
      </c>
      <c r="C9" s="520" t="s">
        <v>23686</v>
      </c>
      <c r="D9" s="522"/>
      <c r="E9" s="311">
        <v>1</v>
      </c>
      <c r="F9" s="311"/>
      <c r="G9" s="311"/>
      <c r="H9" s="311" t="str">
        <f t="shared" si="0"/>
        <v xml:space="preserve"> х мм</v>
      </c>
      <c r="I9" s="311"/>
    </row>
    <row r="10" spans="2:9">
      <c r="B10" s="424">
        <v>7</v>
      </c>
      <c r="C10" s="520" t="s">
        <v>23687</v>
      </c>
      <c r="D10" s="522"/>
      <c r="E10" s="311">
        <v>1</v>
      </c>
      <c r="F10" s="311"/>
      <c r="G10" s="311"/>
      <c r="H10" s="311" t="str">
        <f t="shared" si="0"/>
        <v xml:space="preserve"> х мм</v>
      </c>
      <c r="I10" s="311"/>
    </row>
    <row r="11" spans="2:9">
      <c r="B11" s="424">
        <v>8</v>
      </c>
      <c r="C11" s="520" t="s">
        <v>23688</v>
      </c>
      <c r="D11" s="522"/>
      <c r="E11" s="311">
        <v>1</v>
      </c>
      <c r="F11" s="311"/>
      <c r="G11" s="311"/>
      <c r="H11" s="311" t="str">
        <f t="shared" si="0"/>
        <v xml:space="preserve"> х мм</v>
      </c>
      <c r="I11" s="311"/>
    </row>
    <row r="12" spans="2:9">
      <c r="B12" s="424">
        <v>9</v>
      </c>
      <c r="C12" s="520" t="s">
        <v>23689</v>
      </c>
      <c r="D12" s="547"/>
      <c r="E12" s="311">
        <v>1</v>
      </c>
      <c r="F12" s="311"/>
      <c r="G12" s="311"/>
      <c r="H12" s="311" t="str">
        <f>CONCATENATE(F13," х ",G13,"мм")</f>
        <v xml:space="preserve"> х мм</v>
      </c>
      <c r="I12" s="311"/>
    </row>
    <row r="13" spans="2:9">
      <c r="B13" s="424">
        <v>10</v>
      </c>
      <c r="C13" s="520" t="s">
        <v>23690</v>
      </c>
      <c r="D13" s="522"/>
      <c r="E13" s="311">
        <v>1</v>
      </c>
      <c r="F13" s="311"/>
      <c r="G13" s="311"/>
      <c r="H13" s="311" t="str">
        <f>CONCATENATE(F14," х ",G14,"мм")</f>
        <v xml:space="preserve"> х мм</v>
      </c>
      <c r="I13" s="311"/>
    </row>
    <row r="14" spans="2:9">
      <c r="B14" s="424">
        <v>11</v>
      </c>
      <c r="C14" s="548" t="s">
        <v>23691</v>
      </c>
      <c r="D14" s="522" t="s">
        <v>23475</v>
      </c>
      <c r="E14" s="311">
        <v>1</v>
      </c>
      <c r="F14" s="311"/>
      <c r="G14" s="311"/>
      <c r="H14" s="311" t="e">
        <f>CONCATENATE(#REF!," х ",#REF!,"мм")</f>
        <v>#REF!</v>
      </c>
      <c r="I14" s="311"/>
    </row>
    <row r="15" spans="2:9">
      <c r="B15" s="424">
        <v>12</v>
      </c>
      <c r="C15" s="520" t="s">
        <v>23692</v>
      </c>
      <c r="D15" s="525" t="s">
        <v>23680</v>
      </c>
      <c r="E15" s="311">
        <v>1</v>
      </c>
      <c r="F15" s="311"/>
      <c r="G15" s="311"/>
      <c r="H15" s="311" t="str">
        <f t="shared" si="0"/>
        <v xml:space="preserve"> х мм</v>
      </c>
      <c r="I15" s="311"/>
    </row>
    <row r="16" spans="2:9">
      <c r="B16" s="424">
        <v>13</v>
      </c>
      <c r="C16" s="520" t="s">
        <v>23693</v>
      </c>
      <c r="D16" s="522" t="s">
        <v>173</v>
      </c>
      <c r="E16" s="311">
        <v>1</v>
      </c>
      <c r="F16" s="311"/>
      <c r="G16" s="311"/>
      <c r="H16" s="311" t="str">
        <f t="shared" si="0"/>
        <v xml:space="preserve"> х мм</v>
      </c>
      <c r="I16" s="311"/>
    </row>
    <row r="17" spans="2:9" ht="23.25">
      <c r="B17" s="424">
        <v>14</v>
      </c>
      <c r="C17" s="549" t="s">
        <v>23694</v>
      </c>
      <c r="D17" s="522" t="s">
        <v>23475</v>
      </c>
      <c r="E17" s="311">
        <v>1</v>
      </c>
      <c r="F17" s="311"/>
      <c r="G17" s="311"/>
      <c r="H17" s="311" t="str">
        <f t="shared" si="0"/>
        <v xml:space="preserve"> х мм</v>
      </c>
      <c r="I17" s="311"/>
    </row>
    <row r="18" spans="2:9">
      <c r="B18" s="424">
        <v>15</v>
      </c>
      <c r="C18" s="549" t="s">
        <v>23695</v>
      </c>
      <c r="D18" s="522" t="s">
        <v>173</v>
      </c>
      <c r="E18" s="311">
        <v>1</v>
      </c>
      <c r="F18" s="311">
        <v>1200</v>
      </c>
      <c r="G18" s="311">
        <v>1800</v>
      </c>
      <c r="H18" s="311" t="str">
        <f t="shared" si="0"/>
        <v>1200 х 1800мм</v>
      </c>
      <c r="I18" s="311"/>
    </row>
    <row r="19" spans="2:9">
      <c r="B19" s="424">
        <v>16</v>
      </c>
      <c r="C19" s="549" t="s">
        <v>23696</v>
      </c>
      <c r="D19" s="522" t="s">
        <v>23475</v>
      </c>
      <c r="E19" s="311">
        <v>1</v>
      </c>
      <c r="F19" s="311"/>
      <c r="G19" s="311"/>
      <c r="H19" s="311" t="str">
        <f t="shared" si="0"/>
        <v xml:space="preserve"> х мм</v>
      </c>
      <c r="I19" s="311"/>
    </row>
    <row r="20" spans="2:9" ht="23.25">
      <c r="B20" s="424">
        <v>17</v>
      </c>
      <c r="C20" s="549" t="s">
        <v>23697</v>
      </c>
      <c r="D20" s="522" t="s">
        <v>173</v>
      </c>
      <c r="E20" s="311">
        <v>1</v>
      </c>
      <c r="F20" s="311">
        <v>1250</v>
      </c>
      <c r="G20" s="311">
        <v>250</v>
      </c>
      <c r="H20" s="311" t="str">
        <f t="shared" si="0"/>
        <v>1250 х 250мм</v>
      </c>
      <c r="I20" s="311"/>
    </row>
    <row r="21" spans="2:9" ht="23.25">
      <c r="B21" s="424">
        <v>18</v>
      </c>
      <c r="C21" s="549" t="s">
        <v>23698</v>
      </c>
      <c r="D21" s="522" t="s">
        <v>173</v>
      </c>
      <c r="E21" s="311">
        <v>1</v>
      </c>
      <c r="F21" s="311">
        <v>1250</v>
      </c>
      <c r="G21" s="311">
        <v>250</v>
      </c>
      <c r="H21" s="311" t="str">
        <f t="shared" si="0"/>
        <v>1250 х 250мм</v>
      </c>
      <c r="I21" s="311"/>
    </row>
    <row r="22" spans="2:9">
      <c r="B22" s="424">
        <v>19</v>
      </c>
      <c r="C22" s="549" t="s">
        <v>23699</v>
      </c>
      <c r="D22" s="522" t="s">
        <v>173</v>
      </c>
      <c r="E22" s="311">
        <v>1</v>
      </c>
      <c r="F22" s="311">
        <v>350</v>
      </c>
      <c r="G22" s="311">
        <v>700</v>
      </c>
      <c r="H22" s="311" t="str">
        <f t="shared" si="0"/>
        <v>350 х 700мм</v>
      </c>
      <c r="I22" s="311"/>
    </row>
    <row r="23" spans="2:9" ht="23.25">
      <c r="B23" s="424">
        <v>20</v>
      </c>
      <c r="C23" s="549" t="s">
        <v>23700</v>
      </c>
      <c r="D23" s="522" t="s">
        <v>173</v>
      </c>
      <c r="E23" s="311">
        <v>1</v>
      </c>
      <c r="F23" s="311"/>
      <c r="G23" s="311"/>
      <c r="H23" s="311" t="str">
        <f t="shared" si="0"/>
        <v xml:space="preserve"> х мм</v>
      </c>
      <c r="I23" s="311"/>
    </row>
    <row r="24" spans="2:9">
      <c r="B24" s="424">
        <v>21</v>
      </c>
      <c r="C24" s="549" t="s">
        <v>23701</v>
      </c>
      <c r="D24" s="522" t="s">
        <v>173</v>
      </c>
      <c r="E24" s="311">
        <v>1</v>
      </c>
      <c r="F24" s="311">
        <v>1500</v>
      </c>
      <c r="G24" s="311">
        <v>1000</v>
      </c>
      <c r="H24" s="311" t="str">
        <f t="shared" si="0"/>
        <v>1500 х 1000мм</v>
      </c>
      <c r="I24" s="311"/>
    </row>
    <row r="25" spans="2:9" ht="51.75">
      <c r="B25" s="424">
        <v>22</v>
      </c>
      <c r="C25" s="550" t="s">
        <v>23702</v>
      </c>
      <c r="D25" s="522" t="s">
        <v>173</v>
      </c>
      <c r="E25" s="311">
        <v>1</v>
      </c>
      <c r="F25" s="311">
        <v>900</v>
      </c>
      <c r="G25" s="311">
        <v>210</v>
      </c>
      <c r="H25" s="311" t="str">
        <f t="shared" si="0"/>
        <v>900 х 210мм</v>
      </c>
      <c r="I25" s="311"/>
    </row>
    <row r="26" spans="2:9">
      <c r="B26" s="424">
        <v>23</v>
      </c>
      <c r="C26" s="551" t="s">
        <v>23703</v>
      </c>
      <c r="D26" s="522" t="s">
        <v>173</v>
      </c>
      <c r="E26" s="311">
        <v>1</v>
      </c>
      <c r="F26" s="311">
        <v>210</v>
      </c>
      <c r="G26" s="311">
        <v>297</v>
      </c>
      <c r="H26" s="311" t="str">
        <f t="shared" si="0"/>
        <v>210 х 297мм</v>
      </c>
      <c r="I26" s="311"/>
    </row>
    <row r="27" spans="2:9">
      <c r="B27" s="424">
        <v>24</v>
      </c>
      <c r="C27" s="551" t="s">
        <v>23704</v>
      </c>
      <c r="D27" s="525" t="s">
        <v>173</v>
      </c>
      <c r="E27" s="311">
        <v>1</v>
      </c>
      <c r="F27" s="311">
        <v>210</v>
      </c>
      <c r="G27" s="311">
        <v>297</v>
      </c>
      <c r="H27" s="311" t="str">
        <f t="shared" si="0"/>
        <v>210 х 297мм</v>
      </c>
      <c r="I27" s="311"/>
    </row>
    <row r="28" spans="2:9">
      <c r="B28" s="424">
        <v>25</v>
      </c>
      <c r="C28" s="551" t="s">
        <v>23705</v>
      </c>
      <c r="D28" s="525" t="s">
        <v>173</v>
      </c>
      <c r="E28" s="311">
        <v>1</v>
      </c>
      <c r="F28" s="311"/>
      <c r="G28" s="311"/>
      <c r="H28" s="311" t="str">
        <f t="shared" si="0"/>
        <v xml:space="preserve"> х мм</v>
      </c>
      <c r="I28" s="311"/>
    </row>
    <row r="31" spans="2:9" s="383" customFormat="1">
      <c r="D31" s="523"/>
    </row>
    <row r="32" spans="2:9" s="383" customFormat="1">
      <c r="D32" s="523"/>
    </row>
  </sheetData>
  <mergeCells count="6">
    <mergeCell ref="I2:I3"/>
    <mergeCell ref="F2:G2"/>
    <mergeCell ref="B2:B3"/>
    <mergeCell ref="C2:C3"/>
    <mergeCell ref="D2:D3"/>
    <mergeCell ref="E2:E3"/>
  </mergeCells>
  <hyperlinks>
    <hyperlink ref="B4" location="изд.1!A1" display="изд.1!A1"/>
    <hyperlink ref="B5" location="изд.2!A1" display="изд.2!A1"/>
    <hyperlink ref="B6" location="изд.3!A1" display="изд.3!A1"/>
    <hyperlink ref="B7" location="изд.4!A1" display="изд.4!A1"/>
    <hyperlink ref="B8" location="изд.5!A1" display="изд.5!A1"/>
    <hyperlink ref="B9" location="изд.6!A1" display="изд.6!A1"/>
    <hyperlink ref="B10" location="изд.7!A1" display="изд.7!A1"/>
    <hyperlink ref="B11" location="изд.8!A1" display="изд.8!A1"/>
    <hyperlink ref="B12" location="изд.9!A1" display="изд.9!A1"/>
    <hyperlink ref="B13" location="изд.10!A1" display="изд.10!A1"/>
    <hyperlink ref="B14" location="изд.11!A1" display="изд.11!A1"/>
    <hyperlink ref="B15" location="изд.12!A1" display="изд.12!A1"/>
    <hyperlink ref="B16" location="изд.13!A1" display="изд.13!A1"/>
    <hyperlink ref="B17" location="изд.14!A1" display="изд.14!A1"/>
    <hyperlink ref="B18" location="изд.15!A1" display="изд.15!A1"/>
    <hyperlink ref="B19" location="изд.16!A1" display="изд.16!A1"/>
    <hyperlink ref="B20" location="изд.17!A1" display="изд.17!A1"/>
    <hyperlink ref="B21" location="изд.18!A1" display="изд.18!A1"/>
    <hyperlink ref="B22" location="изд.19!A1" display="изд.19!A1"/>
    <hyperlink ref="B23" location="Изд.20!A1" display="Изд.20!A1"/>
    <hyperlink ref="B24" location="Изд.21!A1" display="Изд.21!A1"/>
    <hyperlink ref="B25" location="Изд.22!A1" display="Изд.22!A1"/>
    <hyperlink ref="B26" location="Изд.23!A1" display="Изд.23!A1"/>
    <hyperlink ref="B27" location="Изд.24!A1" display="Изд.24!A1"/>
    <hyperlink ref="B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168" zoomScaleNormal="100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рачета'!C27</f>
        <v xml:space="preserve">Лот 97. Пластиковый протектор А4 глянцевый ПВХ 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рачета'!F27</f>
        <v>210</v>
      </c>
      <c r="G9" s="744" t="str">
        <f>'позиции для рачета'!D27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рачета'!G27</f>
        <v>297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1.2999999999999999E-2</v>
      </c>
      <c r="I19" s="413">
        <f t="shared" ref="I19:I82" si="0">$F$11*H19*D19</f>
        <v>1.2999999999999999E-2</v>
      </c>
      <c r="J19" s="707">
        <f>G19*I19*E19</f>
        <v>14.299999999999999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14.299999999999999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14.299999999999999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14.299999999999999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14.299999999999999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>
        <f>C120</f>
        <v>0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topLeftCell="D52" zoomScaleNormal="100" workbookViewId="0">
      <selection activeCell="D19" sqref="A19:XFD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рачета'!C28</f>
        <v>Лот 98. Большой универсальный зажим с Т-образным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рачета'!F28</f>
        <v>0</v>
      </c>
      <c r="G9" s="744" t="str">
        <f>'позиции для рачета'!D28</f>
        <v>шт.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рачета'!G28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рачета'!E28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1.7000000000000001E-2</v>
      </c>
      <c r="I19" s="413">
        <f t="shared" ref="I19:I82" si="0">$F$11*H19*D19</f>
        <v>1.7000000000000001E-2</v>
      </c>
      <c r="J19" s="707">
        <f>G19*I19*E19</f>
        <v>18.700000000000003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18.700000000000003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18.700000000000003</v>
      </c>
    </row>
    <row r="112" spans="1:11" s="223" customFormat="1" ht="15.75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75">
      <c r="A113" s="728" t="s">
        <v>150</v>
      </c>
      <c r="B113" s="729"/>
      <c r="C113" s="730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18.700000000000003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18.700000000000003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3"/>
      <c r="G193" s="722"/>
      <c r="H193" s="718"/>
      <c r="I193" s="357">
        <f>D193*E193</f>
        <v>0</v>
      </c>
      <c r="J193" s="724"/>
      <c r="K193" s="725"/>
    </row>
    <row r="194" spans="1:11" ht="15.75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>
      <c r="A198" s="712">
        <v>2</v>
      </c>
      <c r="B198" s="714"/>
      <c r="C198" s="716">
        <f>C120</f>
        <v>0</v>
      </c>
      <c r="D198" s="718"/>
      <c r="E198" s="720">
        <f>J120/H120</f>
        <v>0</v>
      </c>
      <c r="F198" s="353"/>
      <c r="G198" s="722"/>
      <c r="H198" s="718">
        <v>1</v>
      </c>
      <c r="I198" s="357">
        <f>D198*E198</f>
        <v>0</v>
      </c>
      <c r="J198" s="724"/>
      <c r="K198" s="725"/>
    </row>
    <row r="199" spans="1:11" ht="15.75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>
        <f>C121</f>
        <v>0</v>
      </c>
      <c r="D203" s="718"/>
      <c r="E203" s="720">
        <f>J121/H121</f>
        <v>0</v>
      </c>
      <c r="F203" s="353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>
        <f>C122</f>
        <v>0</v>
      </c>
      <c r="D208" s="718"/>
      <c r="E208" s="720">
        <f>J122/H122</f>
        <v>0</v>
      </c>
      <c r="F208" s="353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/>
      <c r="E213" s="720">
        <f>J123/H123</f>
        <v>0</v>
      </c>
      <c r="F213" s="353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/>
      <c r="E218" s="720">
        <f>J124/H124</f>
        <v>0</v>
      </c>
      <c r="F218" s="353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/>
      <c r="E223" s="720">
        <f>J125/H125</f>
        <v>0</v>
      </c>
      <c r="F223" s="353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/>
      <c r="E228" s="720">
        <f>J126/H126</f>
        <v>0</v>
      </c>
      <c r="F228" s="353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/>
      <c r="E233" s="720">
        <f>J127/H127</f>
        <v>0</v>
      </c>
      <c r="F233" s="353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>
      <c r="A238" s="712">
        <v>10</v>
      </c>
      <c r="B238" s="714"/>
      <c r="C238" s="716">
        <f>C128</f>
        <v>0</v>
      </c>
      <c r="D238" s="718"/>
      <c r="E238" s="720">
        <f>J128/H128</f>
        <v>0</v>
      </c>
      <c r="F238" s="353"/>
      <c r="G238" s="722"/>
      <c r="H238" s="718">
        <v>1</v>
      </c>
      <c r="I238" s="357">
        <f>D238*E238</f>
        <v>0</v>
      </c>
      <c r="J238" s="724"/>
      <c r="K238" s="725"/>
    </row>
    <row r="239" spans="1:11" ht="15.75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>
      <c r="A243" s="712">
        <v>11</v>
      </c>
      <c r="B243" s="714"/>
      <c r="C243" s="716">
        <f>C129</f>
        <v>0</v>
      </c>
      <c r="D243" s="718"/>
      <c r="E243" s="720">
        <f>J129/H129</f>
        <v>0</v>
      </c>
      <c r="F243" s="353"/>
      <c r="G243" s="722"/>
      <c r="H243" s="718">
        <v>1</v>
      </c>
      <c r="I243" s="357">
        <f>D243*E243</f>
        <v>0</v>
      </c>
      <c r="J243" s="724"/>
      <c r="K243" s="725"/>
    </row>
    <row r="244" spans="1:11" ht="15.75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>
      <c r="A248" s="712">
        <v>12</v>
      </c>
      <c r="B248" s="714"/>
      <c r="C248" s="716">
        <f>C130</f>
        <v>0</v>
      </c>
      <c r="D248" s="718"/>
      <c r="E248" s="720">
        <f>J130/H130</f>
        <v>0</v>
      </c>
      <c r="F248" s="353"/>
      <c r="G248" s="722"/>
      <c r="H248" s="718">
        <v>1</v>
      </c>
      <c r="I248" s="357">
        <f>D248*E248</f>
        <v>0</v>
      </c>
      <c r="J248" s="724"/>
      <c r="K248" s="725"/>
    </row>
    <row r="249" spans="1:11" ht="15.75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>
      <c r="A253" s="712">
        <v>13</v>
      </c>
      <c r="B253" s="714"/>
      <c r="C253" s="716">
        <f>C131</f>
        <v>0</v>
      </c>
      <c r="D253" s="718"/>
      <c r="E253" s="720">
        <f>J131/H131</f>
        <v>0</v>
      </c>
      <c r="F253" s="353"/>
      <c r="G253" s="722"/>
      <c r="H253" s="718">
        <v>1</v>
      </c>
      <c r="I253" s="357">
        <f>D253*E253</f>
        <v>0</v>
      </c>
      <c r="J253" s="724"/>
      <c r="K253" s="725"/>
    </row>
    <row r="254" spans="1:11" ht="15.75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3"/>
      <c r="G258" s="722"/>
      <c r="H258" s="718">
        <v>1</v>
      </c>
      <c r="I258" s="357">
        <f>D258*E258</f>
        <v>0</v>
      </c>
      <c r="J258" s="724"/>
      <c r="K258" s="725"/>
    </row>
    <row r="259" spans="1:11" ht="15.75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3"/>
      <c r="G263" s="722"/>
      <c r="H263" s="718">
        <v>1</v>
      </c>
      <c r="I263" s="357">
        <f>D263*E263</f>
        <v>0</v>
      </c>
      <c r="J263" s="724"/>
      <c r="K263" s="725"/>
    </row>
    <row r="264" spans="1:11" ht="15.75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3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workbookViewId="0">
      <selection activeCell="J17" sqref="J17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23448</v>
      </c>
      <c r="C1" s="4">
        <v>1000</v>
      </c>
      <c r="D1" s="4">
        <v>250</v>
      </c>
    </row>
    <row r="2" spans="2:6" ht="15.75" thickBot="1">
      <c r="B2" s="118" t="s">
        <v>41</v>
      </c>
      <c r="C2" s="4" t="str">
        <f>изд.1!D7</f>
        <v>Лот 72.Монатж в торговом зале рекламной навигации (согласно приложению) .Высота потолков от  4х метров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0.05</v>
      </c>
      <c r="D5" s="377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0</v>
      </c>
    </row>
    <row r="10" spans="2:6">
      <c r="B10" s="122" t="s">
        <v>20</v>
      </c>
      <c r="C10" s="64"/>
      <c r="D10" s="131">
        <f>D9*C5</f>
        <v>0</v>
      </c>
    </row>
    <row r="11" spans="2:6">
      <c r="B11" s="122" t="s">
        <v>39</v>
      </c>
      <c r="C11" s="64"/>
      <c r="D11" s="131">
        <f>IF(C5=0,0,(C4/(C6*C7))*C3)</f>
        <v>945.77553593947039</v>
      </c>
    </row>
    <row r="12" spans="2:6">
      <c r="B12" s="122" t="s">
        <v>40</v>
      </c>
      <c r="C12" s="64"/>
      <c r="D12" s="131">
        <f>(D9+D10+D11)*C8</f>
        <v>56.746532156368218</v>
      </c>
    </row>
    <row r="13" spans="2:6">
      <c r="B13" s="132" t="s">
        <v>11</v>
      </c>
      <c r="C13" s="133"/>
      <c r="D13" s="134">
        <f>IF(изд.1!F11=0,0,(D9+D10+D11+D12)/изд.1!F11)</f>
        <v>1002.5220680958386</v>
      </c>
    </row>
    <row r="14" spans="2:6" ht="15.75" thickBot="1">
      <c r="B14" s="135" t="s">
        <v>12</v>
      </c>
      <c r="C14" s="136"/>
      <c r="D14" s="137">
        <f>D13*изд.1!F11</f>
        <v>1002.5220680958386</v>
      </c>
    </row>
    <row r="16" spans="2:6" ht="15.75" thickBot="1">
      <c r="B16" s="118" t="s">
        <v>42</v>
      </c>
      <c r="C16" s="4" t="str">
        <f>изд.2!D7</f>
        <v>Лот 73.Монатж в торговом зале рекламной навигации (согласно приложению) .Высота потолков до 4х метров</v>
      </c>
    </row>
    <row r="17" spans="2:4">
      <c r="B17" s="119" t="s">
        <v>13</v>
      </c>
      <c r="C17" s="120">
        <f>изд.2!I177</f>
        <v>44.375000000000007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0.05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0.8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0</v>
      </c>
    </row>
    <row r="24" spans="2:4">
      <c r="B24" s="122" t="s">
        <v>20</v>
      </c>
      <c r="C24" s="64"/>
      <c r="D24" s="131">
        <f>D23*C19</f>
        <v>0</v>
      </c>
    </row>
    <row r="25" spans="2:4">
      <c r="B25" s="122" t="s">
        <v>39</v>
      </c>
      <c r="C25" s="64"/>
      <c r="D25" s="131">
        <f>IF(C19=0,0,(C18/(C20*C21))*C17)</f>
        <v>52460.986759142499</v>
      </c>
    </row>
    <row r="26" spans="2:4">
      <c r="B26" s="122" t="s">
        <v>40</v>
      </c>
      <c r="C26" s="64"/>
      <c r="D26" s="131">
        <f>(D23+D24+D25)*C22</f>
        <v>3147.6592055485498</v>
      </c>
    </row>
    <row r="27" spans="2:4">
      <c r="B27" s="132" t="s">
        <v>11</v>
      </c>
      <c r="C27" s="133"/>
      <c r="D27" s="134">
        <f>IF(изд.2!F11=0,0,(D23+D24+D25+D26)/изд.2!F11)</f>
        <v>55608.645964691052</v>
      </c>
    </row>
    <row r="28" spans="2:4" ht="15.75" thickBot="1">
      <c r="B28" s="135" t="s">
        <v>12</v>
      </c>
      <c r="C28" s="136"/>
      <c r="D28" s="137">
        <f>D27*изд.2!F11</f>
        <v>55608.645964691052</v>
      </c>
    </row>
    <row r="30" spans="2:4" ht="15.75" thickBot="1">
      <c r="B30" s="118" t="s">
        <v>43</v>
      </c>
      <c r="C30" s="4" t="str">
        <f>изд.3!D7</f>
        <v>Лот 76.Аренда вышки ,высота 18 м</v>
      </c>
    </row>
    <row r="31" spans="2:4">
      <c r="B31" s="119" t="s">
        <v>13</v>
      </c>
      <c r="C31" s="120">
        <f>изд.3!I177</f>
        <v>0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0.02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0.95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7500</v>
      </c>
    </row>
    <row r="38" spans="2:4">
      <c r="B38" s="122" t="s">
        <v>20</v>
      </c>
      <c r="C38" s="64"/>
      <c r="D38" s="131">
        <f>D37*C33</f>
        <v>150</v>
      </c>
    </row>
    <row r="39" spans="2:4">
      <c r="B39" s="122" t="s">
        <v>39</v>
      </c>
      <c r="C39" s="64"/>
      <c r="D39" s="131">
        <f>IF(C33=0,0,(C32/(C34*C35))*C31)</f>
        <v>0</v>
      </c>
    </row>
    <row r="40" spans="2:4">
      <c r="B40" s="122" t="s">
        <v>40</v>
      </c>
      <c r="C40" s="64"/>
      <c r="D40" s="131">
        <f>(D37+D38+D39)*C36</f>
        <v>459</v>
      </c>
    </row>
    <row r="41" spans="2:4">
      <c r="B41" s="132" t="s">
        <v>11</v>
      </c>
      <c r="C41" s="133"/>
      <c r="D41" s="134">
        <f>IF(изд.3!F11=0,0,(D37+D38+D39+D40)/изд.3!F11)</f>
        <v>8109</v>
      </c>
    </row>
    <row r="42" spans="2:4" ht="15.75" thickBot="1">
      <c r="B42" s="135" t="s">
        <v>12</v>
      </c>
      <c r="C42" s="136"/>
      <c r="D42" s="138">
        <f>D41*изд.3!F11</f>
        <v>8109</v>
      </c>
    </row>
    <row r="44" spans="2:4" ht="15.75" thickBot="1">
      <c r="B44" s="118" t="s">
        <v>44</v>
      </c>
      <c r="C44" s="4" t="str">
        <f>изд.4!D7</f>
        <v>Лот 77.Аренда вышки ,высота 22 м</v>
      </c>
    </row>
    <row r="45" spans="2:4">
      <c r="B45" s="119" t="s">
        <v>13</v>
      </c>
      <c r="C45" s="120">
        <f>изд.4!I177</f>
        <v>0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0.02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0.95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8200</v>
      </c>
    </row>
    <row r="52" spans="2:4">
      <c r="B52" s="122" t="s">
        <v>20</v>
      </c>
      <c r="C52" s="64"/>
      <c r="D52" s="131">
        <f>D51*C47</f>
        <v>164</v>
      </c>
    </row>
    <row r="53" spans="2:4">
      <c r="B53" s="122" t="s">
        <v>39</v>
      </c>
      <c r="C53" s="64"/>
      <c r="D53" s="131">
        <f>IF(C47=0,0,(C46/(C48*C49))*C45)</f>
        <v>0</v>
      </c>
    </row>
    <row r="54" spans="2:4">
      <c r="B54" s="122" t="s">
        <v>40</v>
      </c>
      <c r="C54" s="64"/>
      <c r="D54" s="131">
        <f>(D51+D52+D53)*C50</f>
        <v>501.84</v>
      </c>
    </row>
    <row r="55" spans="2:4">
      <c r="B55" s="132" t="s">
        <v>11</v>
      </c>
      <c r="C55" s="133"/>
      <c r="D55" s="134">
        <f>IF(изд.4!F11=0,0,(D51+D52+D53+D54)/изд.4!F11)</f>
        <v>8865.84</v>
      </c>
    </row>
    <row r="56" spans="2:4" ht="15.75" thickBot="1">
      <c r="B56" s="135" t="s">
        <v>12</v>
      </c>
      <c r="C56" s="136"/>
      <c r="D56" s="138">
        <f>D55*изд.4!F11</f>
        <v>8865.84</v>
      </c>
    </row>
    <row r="58" spans="2:4" ht="15.75" thickBot="1">
      <c r="B58" s="118" t="s">
        <v>45</v>
      </c>
      <c r="C58" s="4" t="str">
        <f>изд.5!D7</f>
        <v>Лот 78 Аренда вышки ,высота 28 м</v>
      </c>
    </row>
    <row r="59" spans="2:4">
      <c r="B59" s="119" t="s">
        <v>13</v>
      </c>
      <c r="C59" s="120">
        <f>изд.5!I177</f>
        <v>0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0.02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0.95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12000</v>
      </c>
    </row>
    <row r="66" spans="2:4">
      <c r="B66" s="122" t="s">
        <v>20</v>
      </c>
      <c r="C66" s="64"/>
      <c r="D66" s="131">
        <f>D65*C61</f>
        <v>240</v>
      </c>
    </row>
    <row r="67" spans="2:4">
      <c r="B67" s="122" t="s">
        <v>39</v>
      </c>
      <c r="C67" s="64"/>
      <c r="D67" s="131">
        <f>IF(C61=0,0,(C60/(C62*C63))*C59)</f>
        <v>0</v>
      </c>
    </row>
    <row r="68" spans="2:4">
      <c r="B68" s="122" t="s">
        <v>40</v>
      </c>
      <c r="C68" s="64"/>
      <c r="D68" s="131">
        <f>(D65+D66+D67)*C64</f>
        <v>734.4</v>
      </c>
    </row>
    <row r="69" spans="2:4">
      <c r="B69" s="132" t="s">
        <v>11</v>
      </c>
      <c r="C69" s="133"/>
      <c r="D69" s="134">
        <f>IF(изд.5!F11=0,0,(D65+D66+D67+D68)/изд.5!F11)</f>
        <v>12974.4</v>
      </c>
    </row>
    <row r="70" spans="2:4" ht="15.75" thickBot="1">
      <c r="B70" s="135" t="s">
        <v>12</v>
      </c>
      <c r="C70" s="136"/>
      <c r="D70" s="138">
        <f>D69*изд.5!F11</f>
        <v>12974.4</v>
      </c>
    </row>
    <row r="72" spans="2:4" ht="15.75" thickBot="1">
      <c r="B72" s="118" t="s">
        <v>46</v>
      </c>
      <c r="C72" s="4" t="str">
        <f>изд.6!D7</f>
        <v>Лот 79.Аренда вышки ,высота 32 м</v>
      </c>
    </row>
    <row r="73" spans="2:4">
      <c r="B73" s="119" t="s">
        <v>13</v>
      </c>
      <c r="C73" s="120">
        <f>изд.6!I177</f>
        <v>0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0.02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0.95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14300</v>
      </c>
    </row>
    <row r="80" spans="2:4">
      <c r="B80" s="122" t="s">
        <v>20</v>
      </c>
      <c r="C80" s="64"/>
      <c r="D80" s="131">
        <f>D79*C75</f>
        <v>286</v>
      </c>
    </row>
    <row r="81" spans="2:4">
      <c r="B81" s="122" t="s">
        <v>39</v>
      </c>
      <c r="C81" s="64"/>
      <c r="D81" s="131">
        <f>IF(C75=0,0,(C74/(C76*C77))*C73)</f>
        <v>0</v>
      </c>
    </row>
    <row r="82" spans="2:4">
      <c r="B82" s="122" t="s">
        <v>40</v>
      </c>
      <c r="C82" s="64"/>
      <c r="D82" s="131">
        <f>(D79+D80+D81)*C78</f>
        <v>875.16</v>
      </c>
    </row>
    <row r="83" spans="2:4">
      <c r="B83" s="132" t="s">
        <v>11</v>
      </c>
      <c r="C83" s="133"/>
      <c r="D83" s="134">
        <f>IF(изд.6!F11=0,0,(D79+D80+D81+D82)/изд.6!F11)</f>
        <v>15461.16</v>
      </c>
    </row>
    <row r="84" spans="2:4" ht="15.75" thickBot="1">
      <c r="B84" s="135" t="s">
        <v>12</v>
      </c>
      <c r="C84" s="136"/>
      <c r="D84" s="138">
        <f>D83*изд.6!F11</f>
        <v>15461.16</v>
      </c>
    </row>
    <row r="86" spans="2:4" ht="15.75" thickBot="1">
      <c r="B86" s="118" t="s">
        <v>47</v>
      </c>
      <c r="C86" s="4">
        <f>изд.7!D24</f>
        <v>1</v>
      </c>
    </row>
    <row r="87" spans="2:4">
      <c r="B87" s="119" t="s">
        <v>13</v>
      </c>
      <c r="C87" s="120">
        <f>изд.7!I177</f>
        <v>0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0.02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0.95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9900</v>
      </c>
    </row>
    <row r="94" spans="2:4">
      <c r="B94" s="122" t="s">
        <v>20</v>
      </c>
      <c r="C94" s="64"/>
      <c r="D94" s="131">
        <f>D93*C89</f>
        <v>198</v>
      </c>
    </row>
    <row r="95" spans="2:4">
      <c r="B95" s="122" t="s">
        <v>39</v>
      </c>
      <c r="C95" s="64"/>
      <c r="D95" s="131">
        <f>IF(C89=0,0,(C88/(C90*C91))*C87)</f>
        <v>0</v>
      </c>
    </row>
    <row r="96" spans="2:4">
      <c r="B96" s="122" t="s">
        <v>40</v>
      </c>
      <c r="C96" s="64"/>
      <c r="D96" s="131">
        <f>(D93+D94+D95)*C92</f>
        <v>605.88</v>
      </c>
    </row>
    <row r="97" spans="2:4">
      <c r="B97" s="132" t="s">
        <v>11</v>
      </c>
      <c r="C97" s="133"/>
      <c r="D97" s="134">
        <f>IF(изд.7!F11=0,0,(D93+D94+D95+D96)/изд.7!F11)</f>
        <v>10703.88</v>
      </c>
    </row>
    <row r="98" spans="2:4" ht="15.75" thickBot="1">
      <c r="B98" s="135" t="s">
        <v>12</v>
      </c>
      <c r="C98" s="136"/>
      <c r="D98" s="138">
        <f>D97*изд.7!F11</f>
        <v>10703.88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0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0.02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0.95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9900</v>
      </c>
    </row>
    <row r="108" spans="2:4">
      <c r="B108" s="122" t="s">
        <v>20</v>
      </c>
      <c r="C108" s="64"/>
      <c r="D108" s="141">
        <f>D107*C103</f>
        <v>198</v>
      </c>
    </row>
    <row r="109" spans="2:4">
      <c r="B109" s="122" t="s">
        <v>39</v>
      </c>
      <c r="C109" s="64"/>
      <c r="D109" s="131">
        <f>IF(C103=0,0,(C102/(C104*C105))*C101)</f>
        <v>0</v>
      </c>
    </row>
    <row r="110" spans="2:4">
      <c r="B110" s="122" t="s">
        <v>40</v>
      </c>
      <c r="C110" s="64"/>
      <c r="D110" s="131">
        <f>(D107+D108+D109)*C106</f>
        <v>605.88</v>
      </c>
    </row>
    <row r="111" spans="2:4">
      <c r="B111" s="132" t="s">
        <v>11</v>
      </c>
      <c r="C111" s="133"/>
      <c r="D111" s="134">
        <f>IF(изд.8!F11=0,0,(D107+D108+D109+D110)/изд.8!F11)</f>
        <v>10703.88</v>
      </c>
    </row>
    <row r="112" spans="2:4" ht="15.75" thickBot="1">
      <c r="B112" s="135" t="s">
        <v>12</v>
      </c>
      <c r="C112" s="136"/>
      <c r="D112" s="142">
        <f>D111*изд.8!F11</f>
        <v>10703.88</v>
      </c>
    </row>
    <row r="114" spans="2:4" ht="15.75" thickBot="1">
      <c r="B114" s="118" t="s">
        <v>104</v>
      </c>
      <c r="C114" s="4">
        <f>изд.9!D126</f>
        <v>0.95</v>
      </c>
    </row>
    <row r="115" spans="2:4">
      <c r="B115" s="119" t="s">
        <v>13</v>
      </c>
      <c r="C115" s="120">
        <f>изд.9!I177</f>
        <v>0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0.02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0.95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12000</v>
      </c>
    </row>
    <row r="122" spans="2:4">
      <c r="B122" s="122" t="s">
        <v>20</v>
      </c>
      <c r="C122" s="64"/>
      <c r="D122" s="141">
        <f>D121*C117</f>
        <v>240</v>
      </c>
    </row>
    <row r="123" spans="2:4">
      <c r="B123" s="122" t="s">
        <v>39</v>
      </c>
      <c r="C123" s="64"/>
      <c r="D123" s="131">
        <f>IF(C117=0,0,(C116/(C118*C119))*C115)</f>
        <v>0</v>
      </c>
    </row>
    <row r="124" spans="2:4">
      <c r="B124" s="122" t="s">
        <v>40</v>
      </c>
      <c r="C124" s="64"/>
      <c r="D124" s="131">
        <f>(D121+D122+D123)*C120</f>
        <v>734.4</v>
      </c>
    </row>
    <row r="125" spans="2:4">
      <c r="B125" s="132" t="s">
        <v>11</v>
      </c>
      <c r="C125" s="133"/>
      <c r="D125" s="134">
        <f>IF(изд.9!F11=0,0,(D121+D122+D123+D124)/изд.9!F11)</f>
        <v>12974.4</v>
      </c>
    </row>
    <row r="126" spans="2:4" ht="15.75" thickBot="1">
      <c r="B126" s="135" t="s">
        <v>12</v>
      </c>
      <c r="C126" s="136"/>
      <c r="D126" s="142">
        <f>D125*изд.9!F11</f>
        <v>12974.4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0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0.02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0.95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12000</v>
      </c>
    </row>
    <row r="136" spans="2:4">
      <c r="B136" s="122" t="s">
        <v>20</v>
      </c>
      <c r="C136" s="64"/>
      <c r="D136" s="141">
        <f>D135*C131</f>
        <v>240</v>
      </c>
    </row>
    <row r="137" spans="2:4">
      <c r="B137" s="122" t="s">
        <v>39</v>
      </c>
      <c r="C137" s="64"/>
      <c r="D137" s="131">
        <f>IF(C131=0,0,(C130/(C132*C133))*C129)</f>
        <v>0</v>
      </c>
    </row>
    <row r="138" spans="2:4">
      <c r="B138" s="122" t="s">
        <v>40</v>
      </c>
      <c r="C138" s="64"/>
      <c r="D138" s="131">
        <f>(D135+D136+D137)*C134</f>
        <v>734.4</v>
      </c>
    </row>
    <row r="139" spans="2:4">
      <c r="B139" s="132" t="s">
        <v>11</v>
      </c>
      <c r="C139" s="133"/>
      <c r="D139" s="134">
        <f>IF(изд.10!F11=0,0,(D135+D136+D137+D138)/изд.10!F11)</f>
        <v>12974.4</v>
      </c>
    </row>
    <row r="140" spans="2:4" ht="15.75" thickBot="1">
      <c r="B140" s="135" t="s">
        <v>12</v>
      </c>
      <c r="C140" s="136"/>
      <c r="D140" s="142">
        <f>D139*изд.10!F11</f>
        <v>12974.4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0.21052631578947367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0.02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0.95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0</v>
      </c>
    </row>
    <row r="150" spans="2:4">
      <c r="B150" s="122" t="s">
        <v>20</v>
      </c>
      <c r="C150" s="64"/>
      <c r="D150" s="141">
        <f>D149*C145</f>
        <v>0</v>
      </c>
    </row>
    <row r="151" spans="2:4">
      <c r="B151" s="122" t="s">
        <v>39</v>
      </c>
      <c r="C151" s="64"/>
      <c r="D151" s="131">
        <f>IF(C145=0,0,(C144/(C146*C147))*C143)</f>
        <v>209.59014646858071</v>
      </c>
    </row>
    <row r="152" spans="2:4">
      <c r="B152" s="122" t="s">
        <v>40</v>
      </c>
      <c r="C152" s="64"/>
      <c r="D152" s="131">
        <f>(D149+D150+D151)*C148</f>
        <v>12.575408788114842</v>
      </c>
    </row>
    <row r="153" spans="2:4">
      <c r="B153" s="132" t="s">
        <v>11</v>
      </c>
      <c r="C153" s="133"/>
      <c r="D153" s="134">
        <f>IF(изд.11!F11=0,0,(D149+D150+D151+D152)/изд.11!F11)</f>
        <v>222.16555525669554</v>
      </c>
    </row>
    <row r="154" spans="2:4" ht="15.75" thickBot="1">
      <c r="B154" s="135" t="s">
        <v>12</v>
      </c>
      <c r="C154" s="136"/>
      <c r="D154" s="142">
        <f>D153*изд.11!F11</f>
        <v>222.16555525669554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2.2222222222222223E-2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0.02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0.95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43.5</v>
      </c>
    </row>
    <row r="164" spans="2:4">
      <c r="B164" s="122" t="s">
        <v>20</v>
      </c>
      <c r="C164" s="64"/>
      <c r="D164" s="141">
        <f>D163*C159</f>
        <v>0.87</v>
      </c>
    </row>
    <row r="165" spans="2:4">
      <c r="B165" s="122" t="s">
        <v>39</v>
      </c>
      <c r="C165" s="64"/>
      <c r="D165" s="131">
        <f>IF(C159=0,0,(C158/(C160*C161))*C157)</f>
        <v>22.1234043494613</v>
      </c>
    </row>
    <row r="166" spans="2:4">
      <c r="B166" s="122" t="s">
        <v>40</v>
      </c>
      <c r="C166" s="64"/>
      <c r="D166" s="131">
        <f>(D163+D164+D165)*C162</f>
        <v>3.9896042609676781</v>
      </c>
    </row>
    <row r="167" spans="2:4">
      <c r="B167" s="132" t="s">
        <v>11</v>
      </c>
      <c r="C167" s="133"/>
      <c r="D167" s="134">
        <f>IF(изд.12!F11=0,0,(D163+D164+D165+D166)/изд.12!F11)</f>
        <v>70.483008610428982</v>
      </c>
    </row>
    <row r="168" spans="2:4" ht="15.75" thickBot="1">
      <c r="B168" s="135" t="s">
        <v>12</v>
      </c>
      <c r="C168" s="136"/>
      <c r="D168" s="142">
        <f>D167*изд.12!F11</f>
        <v>70.483008610428982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0.35389863547758282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0.02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0.95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489.2</v>
      </c>
    </row>
    <row r="178" spans="2:4">
      <c r="B178" s="122" t="s">
        <v>20</v>
      </c>
      <c r="C178" s="64"/>
      <c r="D178" s="141">
        <f>D177*C173</f>
        <v>9.7840000000000007</v>
      </c>
    </row>
    <row r="179" spans="2:4">
      <c r="B179" s="122" t="s">
        <v>39</v>
      </c>
      <c r="C179" s="64"/>
      <c r="D179" s="131">
        <f>IF(C173=0,0,(C172/(C174*C175))*C171)</f>
        <v>352.32491751269282</v>
      </c>
    </row>
    <row r="180" spans="2:4">
      <c r="B180" s="122" t="s">
        <v>40</v>
      </c>
      <c r="C180" s="64"/>
      <c r="D180" s="131">
        <f>(D177+D178+D179)*C176</f>
        <v>51.078535050761566</v>
      </c>
    </row>
    <row r="181" spans="2:4">
      <c r="B181" s="132" t="s">
        <v>11</v>
      </c>
      <c r="C181" s="133"/>
      <c r="D181" s="134">
        <f>IF(изд.13!F11=0,0,(D177+D178+D179+D180)/изд.13!F11)</f>
        <v>902.38745256345442</v>
      </c>
    </row>
    <row r="182" spans="2:4" ht="15.75" thickBot="1">
      <c r="B182" s="135" t="s">
        <v>12</v>
      </c>
      <c r="C182" s="136"/>
      <c r="D182" s="142">
        <f>D181*изд.13!F11</f>
        <v>902.38745256345442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0.26851851851851849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0.02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0.95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1423.6</v>
      </c>
    </row>
    <row r="192" spans="2:4">
      <c r="B192" s="122" t="s">
        <v>20</v>
      </c>
      <c r="C192" s="64"/>
      <c r="D192" s="141">
        <f>D191*C187</f>
        <v>28.471999999999998</v>
      </c>
    </row>
    <row r="193" spans="2:4">
      <c r="B193" s="122" t="s">
        <v>39</v>
      </c>
      <c r="C193" s="64"/>
      <c r="D193" s="131">
        <f>IF(C187=0,0,(C186/(C188*C189))*C185)</f>
        <v>267.32446922265734</v>
      </c>
    </row>
    <row r="194" spans="2:4">
      <c r="B194" s="122" t="s">
        <v>40</v>
      </c>
      <c r="C194" s="64"/>
      <c r="D194" s="131">
        <f>(D191+D192+D193)*C190</f>
        <v>103.16378815335943</v>
      </c>
    </row>
    <row r="195" spans="2:4">
      <c r="B195" s="132" t="s">
        <v>11</v>
      </c>
      <c r="C195" s="133"/>
      <c r="D195" s="134">
        <f>IF(изд.14!F11=0,0,(D191+D192+D193+D194)/изд.14!F11)</f>
        <v>1822.5602573760168</v>
      </c>
    </row>
    <row r="196" spans="2:4" ht="15.75" thickBot="1">
      <c r="B196" s="135" t="s">
        <v>12</v>
      </c>
      <c r="C196" s="136"/>
      <c r="D196" s="142">
        <f>D195*изд.14!F11</f>
        <v>1822.5602573760168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0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0.02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0.95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2750</v>
      </c>
    </row>
    <row r="206" spans="2:4">
      <c r="B206" s="122" t="s">
        <v>20</v>
      </c>
      <c r="C206" s="64"/>
      <c r="D206" s="141">
        <f>D205*C201</f>
        <v>55</v>
      </c>
    </row>
    <row r="207" spans="2:4">
      <c r="B207" s="122" t="s">
        <v>39</v>
      </c>
      <c r="C207" s="64"/>
      <c r="D207" s="131">
        <f>IF(C201=0,0,(C200/(C202*C203))*C199)</f>
        <v>0</v>
      </c>
    </row>
    <row r="208" spans="2:4">
      <c r="B208" s="122" t="s">
        <v>40</v>
      </c>
      <c r="C208" s="64"/>
      <c r="D208" s="131">
        <f>(D205+D206+D207)*C204</f>
        <v>168.29999999999998</v>
      </c>
    </row>
    <row r="209" spans="2:4">
      <c r="B209" s="132" t="s">
        <v>11</v>
      </c>
      <c r="C209" s="133"/>
      <c r="D209" s="134">
        <f>IF(изд.15!F11=0,0,(D205+D206+D207+D208)/изд.15!F11)</f>
        <v>2973.3</v>
      </c>
    </row>
    <row r="210" spans="2:4" ht="15.75" thickBot="1">
      <c r="B210" s="135" t="s">
        <v>12</v>
      </c>
      <c r="C210" s="136"/>
      <c r="D210" s="142">
        <f>D209*изд.14!F11</f>
        <v>2973.3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style="443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>
      <c r="A1" s="778" t="s">
        <v>7</v>
      </c>
      <c r="B1" s="780" t="s">
        <v>151</v>
      </c>
      <c r="C1" s="781" t="s">
        <v>23449</v>
      </c>
      <c r="D1" s="780" t="s">
        <v>23473</v>
      </c>
      <c r="E1" s="783" t="s">
        <v>23499</v>
      </c>
      <c r="F1" s="776" t="s">
        <v>26</v>
      </c>
      <c r="H1" s="481"/>
      <c r="I1" s="784" t="s">
        <v>23509</v>
      </c>
      <c r="J1" s="784"/>
      <c r="K1" s="784"/>
      <c r="L1" s="785"/>
      <c r="N1" s="773" t="s">
        <v>23528</v>
      </c>
      <c r="O1" s="774"/>
      <c r="P1" s="774"/>
      <c r="Q1" s="774"/>
      <c r="R1" s="775"/>
    </row>
    <row r="2" spans="1:20">
      <c r="A2" s="779"/>
      <c r="B2" s="756"/>
      <c r="C2" s="782"/>
      <c r="D2" s="756"/>
      <c r="E2" s="760"/>
      <c r="F2" s="777"/>
      <c r="H2" s="490">
        <v>1</v>
      </c>
      <c r="I2" s="311" t="s">
        <v>23510</v>
      </c>
      <c r="J2" s="311" t="s">
        <v>23511</v>
      </c>
      <c r="K2" s="456"/>
      <c r="L2" s="474"/>
      <c r="N2" s="511"/>
      <c r="O2" s="512"/>
      <c r="P2" s="655" t="s">
        <v>23527</v>
      </c>
      <c r="Q2" s="655"/>
      <c r="R2" s="794"/>
    </row>
    <row r="3" spans="1:20">
      <c r="A3" s="425">
        <v>1</v>
      </c>
      <c r="B3" s="156" t="s">
        <v>23500</v>
      </c>
      <c r="C3" s="440">
        <v>1</v>
      </c>
      <c r="D3" s="3"/>
      <c r="E3" s="285"/>
      <c r="F3" s="426">
        <v>5</v>
      </c>
      <c r="H3" s="490">
        <v>2</v>
      </c>
      <c r="I3" s="311" t="s">
        <v>23512</v>
      </c>
      <c r="J3" s="311" t="s">
        <v>23513</v>
      </c>
      <c r="K3" s="456"/>
      <c r="L3" s="474"/>
      <c r="N3" s="465"/>
      <c r="O3" s="512"/>
      <c r="P3" s="461">
        <v>8</v>
      </c>
      <c r="Q3" s="460">
        <v>12</v>
      </c>
      <c r="R3" s="466">
        <v>16</v>
      </c>
    </row>
    <row r="4" spans="1:20">
      <c r="A4" s="425">
        <v>2</v>
      </c>
      <c r="B4" s="278" t="s">
        <v>23501</v>
      </c>
      <c r="C4" s="440">
        <v>0.8</v>
      </c>
      <c r="D4" s="3"/>
      <c r="E4" s="276"/>
      <c r="F4" s="426">
        <v>3</v>
      </c>
      <c r="H4" s="490">
        <v>3</v>
      </c>
      <c r="I4" s="311" t="s">
        <v>23514</v>
      </c>
      <c r="J4" s="311" t="s">
        <v>23515</v>
      </c>
      <c r="K4" s="456"/>
      <c r="L4" s="474"/>
      <c r="N4" s="467" t="s">
        <v>21</v>
      </c>
      <c r="O4" s="455" t="s">
        <v>22</v>
      </c>
      <c r="P4" s="795" t="s">
        <v>23519</v>
      </c>
      <c r="Q4" s="795"/>
      <c r="R4" s="796"/>
    </row>
    <row r="5" spans="1:20">
      <c r="A5" s="425">
        <v>3</v>
      </c>
      <c r="B5" s="278" t="s">
        <v>23502</v>
      </c>
      <c r="C5" s="440">
        <v>0.9</v>
      </c>
      <c r="D5" s="3"/>
      <c r="E5" s="276"/>
      <c r="F5" s="426">
        <v>2</v>
      </c>
      <c r="H5" s="490">
        <v>4</v>
      </c>
      <c r="I5" s="311" t="s">
        <v>23514</v>
      </c>
      <c r="J5" s="311" t="s">
        <v>23547</v>
      </c>
      <c r="K5" s="456"/>
      <c r="L5" s="474"/>
      <c r="N5" s="468">
        <v>1</v>
      </c>
      <c r="O5" s="449" t="s">
        <v>23573</v>
      </c>
      <c r="P5" s="450">
        <f>J38*P3</f>
        <v>59.999999999999993</v>
      </c>
      <c r="Q5" s="450">
        <f>J38*Q3</f>
        <v>89.999999999999986</v>
      </c>
      <c r="R5" s="469">
        <f>J38*R3</f>
        <v>119.99999999999999</v>
      </c>
    </row>
    <row r="6" spans="1:20">
      <c r="A6" s="425">
        <v>4</v>
      </c>
      <c r="B6" s="278" t="s">
        <v>23503</v>
      </c>
      <c r="C6" s="440">
        <v>0.9</v>
      </c>
      <c r="D6" s="3"/>
      <c r="E6" s="276"/>
      <c r="F6" s="426">
        <v>10</v>
      </c>
      <c r="H6" s="490">
        <v>5</v>
      </c>
      <c r="I6" s="311" t="s">
        <v>23516</v>
      </c>
      <c r="J6" s="311" t="s">
        <v>23517</v>
      </c>
      <c r="K6" s="456"/>
      <c r="L6" s="474"/>
      <c r="N6" s="468">
        <v>2</v>
      </c>
      <c r="O6" s="449" t="s">
        <v>23574</v>
      </c>
      <c r="P6" s="450">
        <f>J39*P3</f>
        <v>48</v>
      </c>
      <c r="Q6" s="450">
        <f>J39*Q3</f>
        <v>72</v>
      </c>
      <c r="R6" s="469">
        <f>J39*R3</f>
        <v>96</v>
      </c>
    </row>
    <row r="7" spans="1:20">
      <c r="A7" s="425">
        <v>5</v>
      </c>
      <c r="B7" s="278" t="s">
        <v>23504</v>
      </c>
      <c r="C7" s="440">
        <v>0.9</v>
      </c>
      <c r="D7" s="3"/>
      <c r="E7" s="276"/>
      <c r="F7" s="426">
        <v>2</v>
      </c>
      <c r="H7" s="490">
        <v>6</v>
      </c>
      <c r="I7" s="311" t="s">
        <v>23508</v>
      </c>
      <c r="J7" s="311" t="s">
        <v>23518</v>
      </c>
      <c r="K7" s="456"/>
      <c r="L7" s="474"/>
      <c r="N7" s="468">
        <v>3</v>
      </c>
      <c r="O7" s="449" t="s">
        <v>23575</v>
      </c>
      <c r="P7" s="451">
        <f>P5*247</f>
        <v>14819.999999999998</v>
      </c>
      <c r="Q7" s="451">
        <f>Q5*247</f>
        <v>22229.999999999996</v>
      </c>
      <c r="R7" s="470">
        <f>R5*247</f>
        <v>29639.999999999996</v>
      </c>
    </row>
    <row r="8" spans="1:20">
      <c r="A8" s="425">
        <v>6</v>
      </c>
      <c r="B8" s="278" t="s">
        <v>23505</v>
      </c>
      <c r="C8" s="440">
        <v>0.9</v>
      </c>
      <c r="D8" s="3"/>
      <c r="E8" s="276"/>
      <c r="F8" s="426">
        <v>6</v>
      </c>
      <c r="H8" s="490">
        <v>7</v>
      </c>
      <c r="I8" s="311" t="s">
        <v>23545</v>
      </c>
      <c r="J8" s="452">
        <f>10/60</f>
        <v>0.16666666666666666</v>
      </c>
      <c r="K8" s="456"/>
      <c r="L8" s="474"/>
      <c r="N8" s="468">
        <v>4</v>
      </c>
      <c r="O8" s="449" t="s">
        <v>23576</v>
      </c>
      <c r="P8" s="451">
        <f>P6*247</f>
        <v>11856</v>
      </c>
      <c r="Q8" s="451">
        <f t="shared" ref="Q8:R8" si="0">Q6*247</f>
        <v>17784</v>
      </c>
      <c r="R8" s="470">
        <f t="shared" si="0"/>
        <v>23712</v>
      </c>
      <c r="T8" s="454"/>
    </row>
    <row r="9" spans="1:20" ht="15.75" thickBot="1">
      <c r="A9" s="425">
        <v>7</v>
      </c>
      <c r="B9" s="278" t="s">
        <v>23506</v>
      </c>
      <c r="C9" s="440">
        <v>0.95</v>
      </c>
      <c r="D9" s="3"/>
      <c r="E9" s="276"/>
      <c r="F9" s="444">
        <f>10/60</f>
        <v>0.16666666666666666</v>
      </c>
      <c r="H9" s="491">
        <v>8</v>
      </c>
      <c r="I9" s="492" t="s">
        <v>23546</v>
      </c>
      <c r="J9" s="493">
        <f>10/75</f>
        <v>0.13333333333333333</v>
      </c>
      <c r="K9" s="480"/>
      <c r="L9" s="489"/>
      <c r="N9" s="468">
        <v>3</v>
      </c>
      <c r="O9" s="449" t="s">
        <v>23529</v>
      </c>
      <c r="P9" s="451">
        <f>J41*J40*12</f>
        <v>594000</v>
      </c>
      <c r="Q9" s="451">
        <f>P9</f>
        <v>594000</v>
      </c>
      <c r="R9" s="470">
        <f>Q9</f>
        <v>594000</v>
      </c>
    </row>
    <row r="10" spans="1:20" ht="15.75" thickBot="1">
      <c r="A10" s="425">
        <v>8</v>
      </c>
      <c r="B10" s="278" t="s">
        <v>23507</v>
      </c>
      <c r="C10" s="440">
        <v>0.95</v>
      </c>
      <c r="D10" s="3"/>
      <c r="E10" s="276"/>
      <c r="F10" s="444">
        <f>10/75</f>
        <v>0.13333333333333333</v>
      </c>
      <c r="K10" s="456"/>
      <c r="N10" s="792">
        <v>4</v>
      </c>
      <c r="O10" s="790" t="s">
        <v>23531</v>
      </c>
      <c r="P10" s="451">
        <f>(J42+J43)*P3</f>
        <v>2364.3724696356276</v>
      </c>
      <c r="Q10" s="451">
        <f>(J42+J43)*P3+(Q3-P3)*J42*1.25</f>
        <v>3614.3724696356276</v>
      </c>
      <c r="R10" s="470">
        <f>(J42+J43)*P3*2</f>
        <v>4728.7449392712551</v>
      </c>
      <c r="S10" s="454"/>
    </row>
    <row r="11" spans="1:20" ht="22.5">
      <c r="A11" s="425">
        <v>9</v>
      </c>
      <c r="B11" s="278" t="s">
        <v>23508</v>
      </c>
      <c r="C11" s="440">
        <v>0.9</v>
      </c>
      <c r="D11" s="3"/>
      <c r="E11" s="276"/>
      <c r="F11" s="426">
        <v>15</v>
      </c>
      <c r="H11" s="797" t="s">
        <v>23548</v>
      </c>
      <c r="I11" s="784"/>
      <c r="J11" s="784"/>
      <c r="K11" s="784"/>
      <c r="L11" s="485"/>
      <c r="N11" s="793"/>
      <c r="O11" s="791"/>
      <c r="P11" s="462" t="s">
        <v>23536</v>
      </c>
      <c r="Q11" s="463" t="s">
        <v>23538</v>
      </c>
      <c r="R11" s="471" t="s">
        <v>23537</v>
      </c>
    </row>
    <row r="12" spans="1:20">
      <c r="A12" s="425">
        <v>10</v>
      </c>
      <c r="B12" s="278"/>
      <c r="C12" s="440"/>
      <c r="D12" s="3"/>
      <c r="E12" s="276"/>
      <c r="F12" s="426"/>
      <c r="H12" s="465"/>
      <c r="I12" s="456"/>
      <c r="J12" s="439" t="s">
        <v>23519</v>
      </c>
      <c r="K12" s="439" t="s">
        <v>23521</v>
      </c>
      <c r="L12" s="486" t="s">
        <v>23520</v>
      </c>
      <c r="N12" s="468">
        <v>5</v>
      </c>
      <c r="O12" s="449" t="s">
        <v>23539</v>
      </c>
      <c r="P12" s="451">
        <f>P10*247</f>
        <v>584000</v>
      </c>
      <c r="Q12" s="451">
        <f>Q10*247</f>
        <v>892750</v>
      </c>
      <c r="R12" s="470">
        <f>R10*247</f>
        <v>1168000</v>
      </c>
    </row>
    <row r="13" spans="1:20">
      <c r="A13" s="425">
        <v>11</v>
      </c>
      <c r="B13" s="278"/>
      <c r="C13" s="440"/>
      <c r="D13" s="3"/>
      <c r="E13" s="276"/>
      <c r="F13" s="426"/>
      <c r="H13" s="487">
        <v>1</v>
      </c>
      <c r="I13" s="311" t="s">
        <v>23512</v>
      </c>
      <c r="J13" s="311">
        <v>2</v>
      </c>
      <c r="K13" s="311">
        <v>6</v>
      </c>
      <c r="L13" s="488">
        <f>J13*K13</f>
        <v>12</v>
      </c>
      <c r="N13" s="468">
        <v>6</v>
      </c>
      <c r="O13" s="311" t="s">
        <v>23532</v>
      </c>
      <c r="P13" s="453">
        <f>J44*P3*247</f>
        <v>100000</v>
      </c>
      <c r="Q13" s="453">
        <f>J44*Q3*247</f>
        <v>150000</v>
      </c>
      <c r="R13" s="472">
        <f>J44*R3*247</f>
        <v>200000</v>
      </c>
    </row>
    <row r="14" spans="1:20">
      <c r="A14" s="425">
        <v>12</v>
      </c>
      <c r="B14" s="278"/>
      <c r="C14" s="440"/>
      <c r="D14" s="3"/>
      <c r="E14" s="276"/>
      <c r="F14" s="426"/>
      <c r="H14" s="487">
        <v>2</v>
      </c>
      <c r="I14" s="311" t="s">
        <v>23522</v>
      </c>
      <c r="J14" s="311">
        <v>7</v>
      </c>
      <c r="K14" s="311">
        <v>2</v>
      </c>
      <c r="L14" s="488">
        <f t="shared" ref="L14:L17" si="1">J14*K14</f>
        <v>14</v>
      </c>
      <c r="N14" s="468">
        <v>7</v>
      </c>
      <c r="O14" s="311" t="s">
        <v>23533</v>
      </c>
      <c r="P14" s="453">
        <f>J45*P3*247</f>
        <v>60000</v>
      </c>
      <c r="Q14" s="453">
        <f>J45*Q3*247</f>
        <v>90000</v>
      </c>
      <c r="R14" s="472">
        <f>J45*R3*247</f>
        <v>120000</v>
      </c>
    </row>
    <row r="15" spans="1:20">
      <c r="A15" s="425">
        <v>13</v>
      </c>
      <c r="B15" s="438"/>
      <c r="C15" s="440"/>
      <c r="D15" s="3"/>
      <c r="E15" s="276"/>
      <c r="F15" s="426"/>
      <c r="H15" s="487">
        <v>3</v>
      </c>
      <c r="I15" s="311" t="s">
        <v>23522</v>
      </c>
      <c r="J15" s="311">
        <v>7</v>
      </c>
      <c r="K15" s="311">
        <v>2</v>
      </c>
      <c r="L15" s="488">
        <f t="shared" si="1"/>
        <v>14</v>
      </c>
      <c r="N15" s="468">
        <v>8</v>
      </c>
      <c r="O15" s="311" t="s">
        <v>23534</v>
      </c>
      <c r="P15" s="453">
        <f>J51*P3*247</f>
        <v>24000</v>
      </c>
      <c r="Q15" s="453">
        <f>J51*Q3*247</f>
        <v>36000</v>
      </c>
      <c r="R15" s="472">
        <f>J51*R3*247</f>
        <v>48000</v>
      </c>
    </row>
    <row r="16" spans="1:20">
      <c r="A16" s="425">
        <v>14</v>
      </c>
      <c r="B16" s="311"/>
      <c r="C16" s="440"/>
      <c r="D16" s="3"/>
      <c r="E16" s="276"/>
      <c r="F16" s="426"/>
      <c r="H16" s="487">
        <v>4</v>
      </c>
      <c r="I16" s="311" t="s">
        <v>23508</v>
      </c>
      <c r="J16" s="311">
        <v>1</v>
      </c>
      <c r="K16" s="311">
        <v>15</v>
      </c>
      <c r="L16" s="488">
        <f t="shared" si="1"/>
        <v>15</v>
      </c>
      <c r="N16" s="473"/>
      <c r="O16" s="456"/>
      <c r="P16" s="456"/>
      <c r="Q16" s="456"/>
      <c r="R16" s="474"/>
    </row>
    <row r="17" spans="1:18">
      <c r="A17" s="425">
        <v>15</v>
      </c>
      <c r="B17" s="311"/>
      <c r="C17" s="440"/>
      <c r="D17" s="3"/>
      <c r="E17" s="276"/>
      <c r="F17" s="426"/>
      <c r="H17" s="487">
        <v>5</v>
      </c>
      <c r="I17" s="311" t="s">
        <v>23516</v>
      </c>
      <c r="J17" s="311">
        <v>1.5</v>
      </c>
      <c r="K17" s="311">
        <v>10</v>
      </c>
      <c r="L17" s="488">
        <f t="shared" si="1"/>
        <v>15</v>
      </c>
      <c r="N17" s="465"/>
      <c r="O17" s="458" t="s">
        <v>23530</v>
      </c>
      <c r="P17" s="452">
        <f>P9+P12+P13+P14+P15</f>
        <v>1362000</v>
      </c>
      <c r="Q17" s="452">
        <f>Q9+Q12+Q13+Q14+Q15</f>
        <v>1762750</v>
      </c>
      <c r="R17" s="475">
        <f>R9+R12+R13+R14+R15</f>
        <v>2130000</v>
      </c>
    </row>
    <row r="18" spans="1:18">
      <c r="A18" s="425">
        <v>16</v>
      </c>
      <c r="B18" s="311"/>
      <c r="C18" s="440"/>
      <c r="D18" s="3"/>
      <c r="E18" s="276"/>
      <c r="F18" s="426"/>
      <c r="H18" s="487">
        <v>6</v>
      </c>
      <c r="I18" s="311" t="s">
        <v>23523</v>
      </c>
      <c r="J18" s="311">
        <v>1</v>
      </c>
      <c r="K18" s="311">
        <v>2</v>
      </c>
      <c r="L18" s="488">
        <v>10</v>
      </c>
      <c r="N18" s="465"/>
      <c r="O18" s="459" t="s">
        <v>23578</v>
      </c>
      <c r="P18" s="452">
        <f>P17/P7</f>
        <v>91.902834008097173</v>
      </c>
      <c r="Q18" s="452">
        <f t="shared" ref="Q18:R18" si="2">Q17/Q7</f>
        <v>79.295996401259572</v>
      </c>
      <c r="R18" s="475">
        <f t="shared" si="2"/>
        <v>71.862348178137665</v>
      </c>
    </row>
    <row r="19" spans="1:18" ht="15.75" thickBot="1">
      <c r="A19" s="425">
        <v>17</v>
      </c>
      <c r="B19" s="311"/>
      <c r="C19" s="440"/>
      <c r="D19" s="3"/>
      <c r="E19" s="276"/>
      <c r="F19" s="426"/>
      <c r="H19" s="499"/>
      <c r="I19" s="480" t="s">
        <v>23557</v>
      </c>
      <c r="J19" s="480"/>
      <c r="K19" s="480"/>
      <c r="L19" s="489">
        <f>SUM(L13:L18)</f>
        <v>80</v>
      </c>
      <c r="N19" s="465"/>
      <c r="O19" s="459" t="s">
        <v>23579</v>
      </c>
      <c r="P19" s="457">
        <f>P17/P8</f>
        <v>114.87854251012146</v>
      </c>
      <c r="Q19" s="457">
        <f t="shared" ref="Q19:R19" si="3">Q17/Q8</f>
        <v>99.119995501574451</v>
      </c>
      <c r="R19" s="476">
        <f t="shared" si="3"/>
        <v>89.827935222672068</v>
      </c>
    </row>
    <row r="20" spans="1:18" ht="15.75" thickBot="1">
      <c r="A20" s="425">
        <v>18</v>
      </c>
      <c r="B20" s="311"/>
      <c r="C20" s="440"/>
      <c r="D20" s="3"/>
      <c r="E20" s="276"/>
      <c r="F20" s="426"/>
      <c r="N20" s="477" t="s">
        <v>23540</v>
      </c>
      <c r="O20" s="456"/>
      <c r="P20" s="464">
        <f>J42*P3</f>
        <v>2000</v>
      </c>
      <c r="Q20" s="464">
        <f>J42*Q3+(Q3-P3)*1.25</f>
        <v>3005</v>
      </c>
      <c r="R20" s="478">
        <f>J42*R3/2</f>
        <v>2000</v>
      </c>
    </row>
    <row r="21" spans="1:18">
      <c r="A21" s="425">
        <v>19</v>
      </c>
      <c r="B21" s="279"/>
      <c r="C21" s="441"/>
      <c r="D21" s="3"/>
      <c r="E21" s="414"/>
      <c r="F21" s="427"/>
      <c r="H21" s="501"/>
      <c r="I21" s="494" t="s">
        <v>23524</v>
      </c>
      <c r="J21" s="494">
        <f>8*60</f>
        <v>480</v>
      </c>
      <c r="K21" s="798" t="s">
        <v>121</v>
      </c>
      <c r="L21" s="799"/>
      <c r="N21" s="477" t="s">
        <v>23580</v>
      </c>
      <c r="O21" s="456"/>
      <c r="P21" s="464">
        <f>P20/P5</f>
        <v>33.333333333333336</v>
      </c>
      <c r="Q21" s="464">
        <f t="shared" ref="Q21" si="4">Q20/Q5</f>
        <v>33.388888888888893</v>
      </c>
      <c r="R21" s="478">
        <f>R20/R5*2</f>
        <v>33.333333333333336</v>
      </c>
    </row>
    <row r="22" spans="1:18" ht="15.75" thickBot="1">
      <c r="A22" s="425">
        <v>20</v>
      </c>
      <c r="B22" s="279"/>
      <c r="C22" s="441"/>
      <c r="D22" s="3"/>
      <c r="E22" s="414"/>
      <c r="F22" s="427"/>
      <c r="H22" s="490"/>
      <c r="I22" s="311" t="s">
        <v>23525</v>
      </c>
      <c r="J22" s="311">
        <f>L19</f>
        <v>80</v>
      </c>
      <c r="K22" s="800" t="s">
        <v>121</v>
      </c>
      <c r="L22" s="801"/>
      <c r="N22" s="513" t="s">
        <v>23581</v>
      </c>
      <c r="O22" s="480"/>
      <c r="P22" s="514">
        <f>P20/P6</f>
        <v>41.666666666666664</v>
      </c>
      <c r="Q22" s="514">
        <f t="shared" ref="Q22" si="5">Q20/Q6</f>
        <v>41.736111111111114</v>
      </c>
      <c r="R22" s="515">
        <f>R20/R6*2</f>
        <v>41.666666666666664</v>
      </c>
    </row>
    <row r="23" spans="1:18">
      <c r="A23" s="425">
        <v>21</v>
      </c>
      <c r="B23" s="279"/>
      <c r="C23" s="441"/>
      <c r="D23" s="3"/>
      <c r="E23" s="414"/>
      <c r="F23" s="427"/>
      <c r="H23" s="490"/>
      <c r="I23" s="311" t="s">
        <v>23526</v>
      </c>
      <c r="J23" s="311">
        <f>J21-J22</f>
        <v>400</v>
      </c>
      <c r="K23" s="800" t="s">
        <v>121</v>
      </c>
      <c r="L23" s="801"/>
      <c r="N23" s="481"/>
      <c r="O23" s="482" t="s">
        <v>23544</v>
      </c>
      <c r="P23" s="482"/>
      <c r="Q23" s="482"/>
      <c r="R23" s="495"/>
    </row>
    <row r="24" spans="1:18">
      <c r="A24" s="425">
        <v>22</v>
      </c>
      <c r="B24" s="279"/>
      <c r="C24" s="441"/>
      <c r="D24" s="3"/>
      <c r="E24" s="414"/>
      <c r="F24" s="427"/>
      <c r="H24" s="490"/>
      <c r="I24" s="483" t="s">
        <v>23555</v>
      </c>
      <c r="J24" s="484">
        <f>J8*J23</f>
        <v>66.666666666666657</v>
      </c>
      <c r="K24" s="786" t="s">
        <v>23475</v>
      </c>
      <c r="L24" s="787"/>
      <c r="N24" s="465"/>
      <c r="O24" s="311" t="s">
        <v>23582</v>
      </c>
      <c r="P24" s="516">
        <f>P18+J46*J49</f>
        <v>357.98683400809716</v>
      </c>
      <c r="Q24" s="516">
        <f>Q18+J46*J49</f>
        <v>345.37999640125958</v>
      </c>
      <c r="R24" s="517">
        <f>R18+J46*J49</f>
        <v>337.94634817813767</v>
      </c>
    </row>
    <row r="25" spans="1:18" ht="15.75" thickBot="1">
      <c r="A25" s="425">
        <v>23</v>
      </c>
      <c r="B25" s="415"/>
      <c r="C25" s="441"/>
      <c r="D25" s="3"/>
      <c r="E25" s="414"/>
      <c r="F25" s="427"/>
      <c r="H25" s="491"/>
      <c r="I25" s="496" t="s">
        <v>23556</v>
      </c>
      <c r="J25" s="497">
        <f>J9*J23</f>
        <v>53.333333333333336</v>
      </c>
      <c r="K25" s="788" t="s">
        <v>23475</v>
      </c>
      <c r="L25" s="789"/>
      <c r="N25" s="465"/>
      <c r="O25" s="311" t="s">
        <v>23583</v>
      </c>
      <c r="P25" s="516">
        <f>P19+J46*J49</f>
        <v>380.96254251012147</v>
      </c>
      <c r="Q25" s="516">
        <f>Q19+J46*J49</f>
        <v>365.20399550157447</v>
      </c>
      <c r="R25" s="517">
        <f>R19+J46*J49</f>
        <v>355.91193522267207</v>
      </c>
    </row>
    <row r="26" spans="1:18" ht="15.75" thickBot="1">
      <c r="A26" s="425">
        <v>24</v>
      </c>
      <c r="B26" s="415"/>
      <c r="C26" s="441"/>
      <c r="D26" s="3"/>
      <c r="E26" s="414"/>
      <c r="F26" s="427"/>
      <c r="N26" s="479"/>
      <c r="O26" s="492" t="s">
        <v>23584</v>
      </c>
      <c r="P26" s="518">
        <f>P19+J47*J49</f>
        <v>684.15187584345472</v>
      </c>
      <c r="Q26" s="518">
        <f>Q19+J47*J49</f>
        <v>668.39332883490772</v>
      </c>
      <c r="R26" s="519">
        <f>R19+J47*J49</f>
        <v>659.10126855600538</v>
      </c>
    </row>
    <row r="27" spans="1:18" ht="15.75" thickBot="1">
      <c r="A27" s="425">
        <v>25</v>
      </c>
      <c r="B27" s="278"/>
      <c r="C27" s="441"/>
      <c r="D27" s="3"/>
      <c r="E27" s="414"/>
      <c r="F27" s="427"/>
      <c r="H27" s="503"/>
      <c r="I27" s="504" t="s">
        <v>23554</v>
      </c>
      <c r="J27" s="494"/>
      <c r="K27" s="494"/>
      <c r="L27" s="505"/>
    </row>
    <row r="28" spans="1:18">
      <c r="A28" s="425">
        <v>26</v>
      </c>
      <c r="B28" s="278"/>
      <c r="C28" s="441"/>
      <c r="D28" s="3"/>
      <c r="E28" s="414"/>
      <c r="F28" s="427"/>
      <c r="H28" s="487" t="s">
        <v>21</v>
      </c>
      <c r="I28" s="311" t="s">
        <v>22</v>
      </c>
      <c r="J28" s="311" t="s">
        <v>23550</v>
      </c>
      <c r="K28" s="311" t="s">
        <v>23551</v>
      </c>
      <c r="L28" s="488" t="s">
        <v>23552</v>
      </c>
      <c r="N28" s="773" t="s">
        <v>23535</v>
      </c>
      <c r="O28" s="774"/>
      <c r="P28" s="774"/>
      <c r="Q28" s="774"/>
      <c r="R28" s="775"/>
    </row>
    <row r="29" spans="1:18">
      <c r="A29" s="425">
        <v>27</v>
      </c>
      <c r="B29" s="278"/>
      <c r="C29" s="441"/>
      <c r="D29" s="3"/>
      <c r="E29" s="414"/>
      <c r="F29" s="427"/>
      <c r="H29" s="487">
        <v>1</v>
      </c>
      <c r="I29" s="311" t="s">
        <v>23549</v>
      </c>
      <c r="J29" s="311">
        <f>25/1000</f>
        <v>2.5000000000000001E-2</v>
      </c>
      <c r="K29" s="311">
        <v>68.2</v>
      </c>
      <c r="L29" s="488">
        <f>J29*K29</f>
        <v>1.7050000000000001</v>
      </c>
      <c r="N29" s="511"/>
      <c r="O29" s="512"/>
      <c r="P29" s="655" t="s">
        <v>23527</v>
      </c>
      <c r="Q29" s="655"/>
      <c r="R29" s="794"/>
    </row>
    <row r="30" spans="1:18">
      <c r="A30" s="425">
        <v>28</v>
      </c>
      <c r="B30" s="278"/>
      <c r="C30" s="441"/>
      <c r="D30" s="3"/>
      <c r="E30" s="414"/>
      <c r="F30" s="427"/>
      <c r="H30" s="487">
        <v>2</v>
      </c>
      <c r="I30" s="311" t="s">
        <v>23553</v>
      </c>
      <c r="J30" s="311">
        <v>1</v>
      </c>
      <c r="K30" s="311">
        <f>1.38*1.12</f>
        <v>1.5456000000000001</v>
      </c>
      <c r="L30" s="488">
        <f t="shared" ref="L30" si="6">J30*K30</f>
        <v>1.5456000000000001</v>
      </c>
      <c r="N30" s="465"/>
      <c r="O30" s="512"/>
      <c r="P30" s="461">
        <v>8</v>
      </c>
      <c r="Q30" s="460">
        <v>12</v>
      </c>
      <c r="R30" s="466">
        <v>16</v>
      </c>
    </row>
    <row r="31" spans="1:18" ht="15.75" thickBot="1">
      <c r="A31" s="425">
        <v>29</v>
      </c>
      <c r="B31" s="415"/>
      <c r="C31" s="441"/>
      <c r="D31" s="3"/>
      <c r="E31" s="414"/>
      <c r="F31" s="427"/>
      <c r="H31" s="500">
        <v>3</v>
      </c>
      <c r="I31" s="492" t="s">
        <v>23561</v>
      </c>
      <c r="J31" s="492">
        <v>1</v>
      </c>
      <c r="K31" s="492">
        <v>5</v>
      </c>
      <c r="L31" s="498">
        <f t="shared" ref="L31" si="7">J31*K31</f>
        <v>5</v>
      </c>
      <c r="N31" s="467" t="s">
        <v>21</v>
      </c>
      <c r="O31" s="455" t="s">
        <v>22</v>
      </c>
      <c r="P31" s="795" t="s">
        <v>23519</v>
      </c>
      <c r="Q31" s="795"/>
      <c r="R31" s="796"/>
    </row>
    <row r="32" spans="1:18">
      <c r="A32" s="425">
        <v>30</v>
      </c>
      <c r="B32" s="415"/>
      <c r="C32" s="441"/>
      <c r="D32" s="3"/>
      <c r="E32" s="414"/>
      <c r="F32" s="427"/>
      <c r="H32" s="502"/>
      <c r="I32" s="456"/>
      <c r="J32" s="456"/>
      <c r="K32" s="456"/>
      <c r="L32" s="456"/>
      <c r="N32" s="468">
        <v>1</v>
      </c>
      <c r="O32" s="449" t="s">
        <v>23573</v>
      </c>
      <c r="P32" s="450">
        <f>P5*2</f>
        <v>119.99999999999999</v>
      </c>
      <c r="Q32" s="450">
        <f t="shared" ref="Q32:R33" si="8">Q5*2</f>
        <v>179.99999999999997</v>
      </c>
      <c r="R32" s="450">
        <f t="shared" si="8"/>
        <v>239.99999999999997</v>
      </c>
    </row>
    <row r="33" spans="1:18">
      <c r="A33" s="425">
        <v>31</v>
      </c>
      <c r="B33" s="415"/>
      <c r="C33" s="441"/>
      <c r="D33" s="3"/>
      <c r="E33" s="414"/>
      <c r="F33" s="427"/>
      <c r="H33" s="502"/>
      <c r="I33" s="456"/>
      <c r="J33" s="456"/>
      <c r="K33" s="456"/>
      <c r="L33" s="456"/>
      <c r="N33" s="468">
        <v>2</v>
      </c>
      <c r="O33" s="449" t="s">
        <v>23574</v>
      </c>
      <c r="P33" s="450">
        <f>P6*2</f>
        <v>96</v>
      </c>
      <c r="Q33" s="450">
        <f t="shared" si="8"/>
        <v>144</v>
      </c>
      <c r="R33" s="450">
        <f t="shared" si="8"/>
        <v>192</v>
      </c>
    </row>
    <row r="34" spans="1:18">
      <c r="A34" s="425">
        <v>32</v>
      </c>
      <c r="B34" s="415"/>
      <c r="C34" s="441"/>
      <c r="D34" s="3"/>
      <c r="E34" s="414"/>
      <c r="F34" s="427"/>
      <c r="H34" s="502"/>
      <c r="I34" s="456"/>
      <c r="J34" s="456"/>
      <c r="K34" s="456"/>
      <c r="L34" s="456"/>
      <c r="N34" s="468">
        <v>3</v>
      </c>
      <c r="O34" s="449" t="s">
        <v>23575</v>
      </c>
      <c r="P34" s="451">
        <f>P32*247</f>
        <v>29639.999999999996</v>
      </c>
      <c r="Q34" s="451">
        <f>Q32*247</f>
        <v>44459.999999999993</v>
      </c>
      <c r="R34" s="470">
        <f>R32*247</f>
        <v>59279.999999999993</v>
      </c>
    </row>
    <row r="35" spans="1:18">
      <c r="A35" s="425">
        <v>33</v>
      </c>
      <c r="B35" s="415"/>
      <c r="C35" s="441"/>
      <c r="D35" s="3"/>
      <c r="E35" s="414"/>
      <c r="F35" s="427"/>
      <c r="H35" s="502"/>
      <c r="I35" s="456"/>
      <c r="J35" s="456"/>
      <c r="K35" s="456"/>
      <c r="L35" s="456"/>
      <c r="N35" s="468">
        <v>4</v>
      </c>
      <c r="O35" s="449" t="s">
        <v>23576</v>
      </c>
      <c r="P35" s="451">
        <f>P33*247</f>
        <v>23712</v>
      </c>
      <c r="Q35" s="451">
        <f t="shared" ref="Q35:R35" si="9">Q33*247</f>
        <v>35568</v>
      </c>
      <c r="R35" s="470">
        <f t="shared" si="9"/>
        <v>47424</v>
      </c>
    </row>
    <row r="36" spans="1:18">
      <c r="A36" s="425">
        <v>34</v>
      </c>
      <c r="B36" s="415"/>
      <c r="C36" s="441"/>
      <c r="D36" s="3"/>
      <c r="E36" s="414"/>
      <c r="F36" s="427"/>
      <c r="N36" s="468">
        <v>3</v>
      </c>
      <c r="O36" s="449" t="s">
        <v>23529</v>
      </c>
      <c r="P36" s="451">
        <f>P9</f>
        <v>594000</v>
      </c>
      <c r="Q36" s="451">
        <f>P36</f>
        <v>594000</v>
      </c>
      <c r="R36" s="470">
        <f>Q36</f>
        <v>594000</v>
      </c>
    </row>
    <row r="37" spans="1:18">
      <c r="A37" s="425">
        <v>35</v>
      </c>
      <c r="B37" s="415"/>
      <c r="C37" s="441"/>
      <c r="D37" s="3"/>
      <c r="E37" s="414"/>
      <c r="F37" s="427"/>
      <c r="H37" s="802" t="s">
        <v>23559</v>
      </c>
      <c r="I37" s="802"/>
      <c r="J37" s="802"/>
      <c r="K37" s="802"/>
      <c r="L37" s="802"/>
      <c r="N37" s="792">
        <v>4</v>
      </c>
      <c r="O37" s="790" t="s">
        <v>23531</v>
      </c>
      <c r="P37" s="451">
        <f>P10*2</f>
        <v>4728.7449392712551</v>
      </c>
      <c r="Q37" s="451">
        <f t="shared" ref="Q37:R37" si="10">Q10*2</f>
        <v>7228.7449392712551</v>
      </c>
      <c r="R37" s="451">
        <f t="shared" si="10"/>
        <v>9457.4898785425103</v>
      </c>
    </row>
    <row r="38" spans="1:18" ht="33.75">
      <c r="A38" s="425">
        <v>36</v>
      </c>
      <c r="B38" s="415"/>
      <c r="C38" s="441"/>
      <c r="D38" s="3"/>
      <c r="E38" s="414"/>
      <c r="F38" s="427"/>
      <c r="H38" s="311">
        <v>1</v>
      </c>
      <c r="I38" s="311" t="s">
        <v>23571</v>
      </c>
      <c r="J38" s="452">
        <f>J24/8*IF(J50=0,1,J50/100)</f>
        <v>7.4999999999999991</v>
      </c>
      <c r="N38" s="793"/>
      <c r="O38" s="791"/>
      <c r="P38" s="462" t="s">
        <v>23541</v>
      </c>
      <c r="Q38" s="463" t="s">
        <v>23542</v>
      </c>
      <c r="R38" s="471" t="s">
        <v>23543</v>
      </c>
    </row>
    <row r="39" spans="1:18">
      <c r="A39" s="425">
        <v>37</v>
      </c>
      <c r="B39" s="415"/>
      <c r="C39" s="441"/>
      <c r="D39" s="3"/>
      <c r="E39" s="414"/>
      <c r="F39" s="427"/>
      <c r="H39" s="311">
        <v>2</v>
      </c>
      <c r="I39" s="311" t="s">
        <v>23572</v>
      </c>
      <c r="J39" s="452">
        <f>J25/8*IF(J50=0,1,J50/100)</f>
        <v>6</v>
      </c>
      <c r="N39" s="468">
        <v>5</v>
      </c>
      <c r="O39" s="449" t="s">
        <v>23539</v>
      </c>
      <c r="P39" s="451">
        <f>P37*247</f>
        <v>1168000</v>
      </c>
      <c r="Q39" s="451">
        <f>Q37*247</f>
        <v>1785500</v>
      </c>
      <c r="R39" s="470">
        <f>R37*247</f>
        <v>2336000</v>
      </c>
    </row>
    <row r="40" spans="1:18">
      <c r="A40" s="425">
        <v>38</v>
      </c>
      <c r="B40" s="415"/>
      <c r="C40" s="441"/>
      <c r="D40" s="3"/>
      <c r="E40" s="414"/>
      <c r="F40" s="427"/>
      <c r="H40" s="311">
        <v>3</v>
      </c>
      <c r="I40" s="311" t="s">
        <v>23558</v>
      </c>
      <c r="J40" s="452">
        <v>90</v>
      </c>
      <c r="N40" s="468">
        <v>6</v>
      </c>
      <c r="O40" s="311" t="s">
        <v>23532</v>
      </c>
      <c r="P40" s="453">
        <f>P13*2</f>
        <v>200000</v>
      </c>
      <c r="Q40" s="453">
        <f t="shared" ref="Q40:R40" si="11">Q13*2</f>
        <v>300000</v>
      </c>
      <c r="R40" s="453">
        <f t="shared" si="11"/>
        <v>400000</v>
      </c>
    </row>
    <row r="41" spans="1:18">
      <c r="A41" s="425">
        <v>39</v>
      </c>
      <c r="B41" s="415"/>
      <c r="C41" s="441"/>
      <c r="D41" s="3"/>
      <c r="E41" s="414"/>
      <c r="F41" s="427"/>
      <c r="H41" s="311">
        <v>4</v>
      </c>
      <c r="I41" s="448" t="s">
        <v>23560</v>
      </c>
      <c r="J41" s="506">
        <f>550</f>
        <v>550</v>
      </c>
      <c r="K41" s="445"/>
      <c r="N41" s="468">
        <v>7</v>
      </c>
      <c r="O41" s="311" t="s">
        <v>23533</v>
      </c>
      <c r="P41" s="453">
        <f t="shared" ref="P41:R42" si="12">P14*2</f>
        <v>120000</v>
      </c>
      <c r="Q41" s="453">
        <f t="shared" si="12"/>
        <v>180000</v>
      </c>
      <c r="R41" s="453">
        <f t="shared" si="12"/>
        <v>240000</v>
      </c>
    </row>
    <row r="42" spans="1:18">
      <c r="A42" s="425">
        <v>40</v>
      </c>
      <c r="B42" s="415"/>
      <c r="C42" s="441"/>
      <c r="D42" s="3"/>
      <c r="E42" s="414"/>
      <c r="F42" s="427"/>
      <c r="H42" s="311">
        <v>5</v>
      </c>
      <c r="I42" s="448" t="s">
        <v>23562</v>
      </c>
      <c r="J42" s="506">
        <v>250</v>
      </c>
      <c r="K42" s="446"/>
      <c r="N42" s="468">
        <v>8</v>
      </c>
      <c r="O42" s="311" t="s">
        <v>23534</v>
      </c>
      <c r="P42" s="453">
        <f t="shared" si="12"/>
        <v>48000</v>
      </c>
      <c r="Q42" s="453">
        <f t="shared" si="12"/>
        <v>72000</v>
      </c>
      <c r="R42" s="453">
        <f t="shared" si="12"/>
        <v>96000</v>
      </c>
    </row>
    <row r="43" spans="1:18">
      <c r="A43" s="425">
        <v>41</v>
      </c>
      <c r="B43" s="415"/>
      <c r="C43" s="441"/>
      <c r="D43" s="3"/>
      <c r="E43" s="414"/>
      <c r="F43" s="427"/>
      <c r="H43" s="311">
        <v>6</v>
      </c>
      <c r="I43" s="448" t="s">
        <v>23563</v>
      </c>
      <c r="J43" s="506">
        <f>15000*12/247/8*0.5</f>
        <v>45.546558704453439</v>
      </c>
      <c r="K43" s="447"/>
      <c r="N43" s="473"/>
      <c r="O43" s="456"/>
      <c r="P43" s="456"/>
      <c r="Q43" s="456"/>
      <c r="R43" s="474"/>
    </row>
    <row r="44" spans="1:18">
      <c r="A44" s="425">
        <v>42</v>
      </c>
      <c r="B44" s="415"/>
      <c r="C44" s="441"/>
      <c r="D44" s="3"/>
      <c r="E44" s="414"/>
      <c r="F44" s="427"/>
      <c r="H44" s="311">
        <v>7</v>
      </c>
      <c r="I44" s="448" t="s">
        <v>23564</v>
      </c>
      <c r="J44" s="506">
        <f>100000/247/8</f>
        <v>50.607287449392715</v>
      </c>
      <c r="K44" s="447"/>
      <c r="N44" s="465"/>
      <c r="O44" s="458" t="s">
        <v>23530</v>
      </c>
      <c r="P44" s="452">
        <f>P36+P39+P40+P41+P42</f>
        <v>2130000</v>
      </c>
      <c r="Q44" s="452">
        <f>Q36+Q39+Q40+Q41+Q42</f>
        <v>2931500</v>
      </c>
      <c r="R44" s="475">
        <f>R36+R39+R40+R41+R42</f>
        <v>3666000</v>
      </c>
    </row>
    <row r="45" spans="1:18">
      <c r="A45" s="425">
        <v>43</v>
      </c>
      <c r="B45" s="415"/>
      <c r="C45" s="441"/>
      <c r="D45" s="3"/>
      <c r="E45" s="414"/>
      <c r="F45" s="427"/>
      <c r="H45" s="311">
        <v>8</v>
      </c>
      <c r="I45" s="448" t="s">
        <v>23565</v>
      </c>
      <c r="J45" s="506">
        <f>5000*12/247/8</f>
        <v>30.364372469635626</v>
      </c>
      <c r="K45" s="447"/>
      <c r="N45" s="465"/>
      <c r="O45" s="459" t="s">
        <v>23578</v>
      </c>
      <c r="P45" s="452">
        <f>P44/P34</f>
        <v>71.862348178137665</v>
      </c>
      <c r="Q45" s="452">
        <f t="shared" ref="Q45" si="13">Q44/Q34</f>
        <v>65.935672514619895</v>
      </c>
      <c r="R45" s="475">
        <f t="shared" ref="R45" si="14">R44/R34</f>
        <v>61.842105263157904</v>
      </c>
    </row>
    <row r="46" spans="1:18">
      <c r="A46" s="425">
        <v>44</v>
      </c>
      <c r="B46" s="415"/>
      <c r="C46" s="441"/>
      <c r="D46" s="3"/>
      <c r="E46" s="414"/>
      <c r="F46" s="427"/>
      <c r="H46" s="311">
        <v>9</v>
      </c>
      <c r="I46" s="448" t="s">
        <v>23568</v>
      </c>
      <c r="J46" s="506">
        <f>L29+(L30/J48)</f>
        <v>3.9130000000000003</v>
      </c>
      <c r="N46" s="465"/>
      <c r="O46" s="459" t="s">
        <v>23579</v>
      </c>
      <c r="P46" s="457">
        <f>P44/P35</f>
        <v>89.827935222672068</v>
      </c>
      <c r="Q46" s="457">
        <f t="shared" ref="Q46:R46" si="15">Q44/Q35</f>
        <v>82.419590643274859</v>
      </c>
      <c r="R46" s="476">
        <f t="shared" si="15"/>
        <v>77.30263157894737</v>
      </c>
    </row>
    <row r="47" spans="1:18">
      <c r="A47" s="425">
        <v>45</v>
      </c>
      <c r="B47" s="415"/>
      <c r="C47" s="441"/>
      <c r="D47" s="3"/>
      <c r="E47" s="414"/>
      <c r="F47" s="427"/>
      <c r="H47" s="311">
        <v>10</v>
      </c>
      <c r="I47" s="448" t="s">
        <v>23569</v>
      </c>
      <c r="J47" s="506">
        <f>L29+(L31/0.75)</f>
        <v>8.3716666666666661</v>
      </c>
      <c r="N47" s="477" t="s">
        <v>23540</v>
      </c>
      <c r="O47" s="456"/>
      <c r="P47" s="464">
        <f>P20</f>
        <v>2000</v>
      </c>
      <c r="Q47" s="464">
        <f t="shared" ref="Q47:R47" si="16">Q20</f>
        <v>3005</v>
      </c>
      <c r="R47" s="464">
        <f t="shared" si="16"/>
        <v>2000</v>
      </c>
    </row>
    <row r="48" spans="1:18">
      <c r="A48" s="425">
        <v>46</v>
      </c>
      <c r="B48" s="415"/>
      <c r="C48" s="441"/>
      <c r="D48" s="3"/>
      <c r="E48" s="414"/>
      <c r="F48" s="427"/>
      <c r="H48" s="507">
        <v>11</v>
      </c>
      <c r="I48" s="508" t="s">
        <v>23567</v>
      </c>
      <c r="J48" s="506">
        <v>0.7</v>
      </c>
      <c r="N48" s="477" t="s">
        <v>23580</v>
      </c>
      <c r="O48" s="456"/>
      <c r="P48" s="464">
        <f>P47/P32*2</f>
        <v>33.333333333333336</v>
      </c>
      <c r="Q48" s="464">
        <f>Q47/Q32*2</f>
        <v>33.388888888888893</v>
      </c>
      <c r="R48" s="478">
        <f>R47/R32*2*2</f>
        <v>33.333333333333336</v>
      </c>
    </row>
    <row r="49" spans="1:18" ht="15.75" thickBot="1">
      <c r="A49" s="425">
        <v>47</v>
      </c>
      <c r="B49" s="415"/>
      <c r="C49" s="441"/>
      <c r="D49" s="3"/>
      <c r="E49" s="414"/>
      <c r="F49" s="427"/>
      <c r="H49" s="509">
        <v>12</v>
      </c>
      <c r="I49" s="510" t="s">
        <v>23566</v>
      </c>
      <c r="J49" s="452">
        <v>68</v>
      </c>
      <c r="N49" s="513" t="s">
        <v>23581</v>
      </c>
      <c r="O49" s="480"/>
      <c r="P49" s="514">
        <f>P47/P33*2</f>
        <v>41.666666666666664</v>
      </c>
      <c r="Q49" s="514">
        <f>Q47/Q33*2</f>
        <v>41.736111111111114</v>
      </c>
      <c r="R49" s="515">
        <f>R47/R33*2*2</f>
        <v>41.666666666666664</v>
      </c>
    </row>
    <row r="50" spans="1:18">
      <c r="A50" s="425">
        <v>48</v>
      </c>
      <c r="B50" s="415"/>
      <c r="C50" s="441"/>
      <c r="D50" s="3"/>
      <c r="E50" s="414"/>
      <c r="F50" s="427"/>
      <c r="H50" s="509">
        <v>13</v>
      </c>
      <c r="I50" s="510" t="s">
        <v>23570</v>
      </c>
      <c r="J50" s="452">
        <v>90</v>
      </c>
      <c r="N50" s="481"/>
      <c r="O50" s="482" t="s">
        <v>23544</v>
      </c>
      <c r="P50" s="482"/>
      <c r="Q50" s="482"/>
      <c r="R50" s="495"/>
    </row>
    <row r="51" spans="1:18">
      <c r="A51" s="425">
        <v>49</v>
      </c>
      <c r="B51" s="415"/>
      <c r="C51" s="441"/>
      <c r="D51" s="3"/>
      <c r="E51" s="414"/>
      <c r="F51" s="427"/>
      <c r="H51" s="509">
        <v>14</v>
      </c>
      <c r="I51" s="510" t="s">
        <v>23577</v>
      </c>
      <c r="J51" s="452">
        <f>2000*12/247/8</f>
        <v>12.145748987854251</v>
      </c>
      <c r="N51" s="465"/>
      <c r="O51" s="311" t="s">
        <v>23582</v>
      </c>
      <c r="P51" s="516">
        <f>P45+J46*J49</f>
        <v>337.94634817813767</v>
      </c>
      <c r="Q51" s="516">
        <f>Q45+J46*J49</f>
        <v>332.01967251461991</v>
      </c>
      <c r="R51" s="517">
        <f>R45+J46*J49</f>
        <v>327.92610526315792</v>
      </c>
    </row>
    <row r="52" spans="1:18" ht="15.75" thickBot="1">
      <c r="A52" s="428">
        <v>50</v>
      </c>
      <c r="B52" s="280"/>
      <c r="C52" s="442"/>
      <c r="D52" s="181"/>
      <c r="E52" s="277"/>
      <c r="F52" s="429"/>
      <c r="N52" s="465"/>
      <c r="O52" s="311" t="s">
        <v>23583</v>
      </c>
      <c r="P52" s="516">
        <f>P46+J46*J49</f>
        <v>355.91193522267207</v>
      </c>
      <c r="Q52" s="516">
        <f>Q46+J46*J49</f>
        <v>348.50359064327483</v>
      </c>
      <c r="R52" s="517">
        <f>R46+J46*J49</f>
        <v>343.38663157894734</v>
      </c>
    </row>
    <row r="53" spans="1:18" ht="15.75" thickBot="1">
      <c r="N53" s="479"/>
      <c r="O53" s="492" t="s">
        <v>23584</v>
      </c>
      <c r="P53" s="518">
        <f>P46+J47*J49</f>
        <v>659.10126855600538</v>
      </c>
      <c r="Q53" s="518">
        <f>Q46+J47*J49</f>
        <v>651.6929239766082</v>
      </c>
      <c r="R53" s="519">
        <f>R46+J47*J49</f>
        <v>646.57596491228071</v>
      </c>
    </row>
  </sheetData>
  <mergeCells count="24">
    <mergeCell ref="H37:L37"/>
    <mergeCell ref="N28:R28"/>
    <mergeCell ref="P29:R29"/>
    <mergeCell ref="P31:R31"/>
    <mergeCell ref="N37:N38"/>
    <mergeCell ref="O37:O38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N1:R1"/>
    <mergeCell ref="F1:F2"/>
    <mergeCell ref="A1:A2"/>
    <mergeCell ref="B1:B2"/>
    <mergeCell ref="C1:C2"/>
    <mergeCell ref="D1:D2"/>
    <mergeCell ref="E1:E2"/>
    <mergeCell ref="I1:L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778" t="s">
        <v>7</v>
      </c>
      <c r="B1" s="780" t="s">
        <v>151</v>
      </c>
      <c r="C1" s="803" t="s">
        <v>23449</v>
      </c>
      <c r="D1" s="780" t="s">
        <v>23473</v>
      </c>
      <c r="E1" s="783" t="s">
        <v>118</v>
      </c>
      <c r="F1" s="776" t="s">
        <v>26</v>
      </c>
    </row>
    <row r="2" spans="1:6" ht="35.25" customHeight="1">
      <c r="A2" s="779"/>
      <c r="B2" s="756"/>
      <c r="C2" s="804"/>
      <c r="D2" s="756"/>
      <c r="E2" s="760"/>
      <c r="F2" s="777"/>
    </row>
    <row r="3" spans="1:6">
      <c r="A3" s="425">
        <v>1</v>
      </c>
      <c r="B3" s="156" t="s">
        <v>120</v>
      </c>
      <c r="C3" s="339"/>
      <c r="D3" s="3"/>
      <c r="E3" s="285"/>
      <c r="F3" s="426"/>
    </row>
    <row r="4" spans="1:6">
      <c r="A4" s="425">
        <v>2</v>
      </c>
      <c r="B4" s="278" t="s">
        <v>23585</v>
      </c>
      <c r="C4" s="337"/>
      <c r="D4" s="3"/>
      <c r="E4" s="276"/>
      <c r="F4" s="426"/>
    </row>
    <row r="5" spans="1:6">
      <c r="A5" s="425">
        <v>3</v>
      </c>
      <c r="B5" s="278" t="s">
        <v>23586</v>
      </c>
      <c r="C5" s="337"/>
      <c r="D5" s="3"/>
      <c r="E5" s="276"/>
      <c r="F5" s="426"/>
    </row>
    <row r="6" spans="1:6">
      <c r="A6" s="425">
        <v>4</v>
      </c>
      <c r="B6" s="278" t="s">
        <v>23587</v>
      </c>
      <c r="C6" s="337"/>
      <c r="D6" s="3"/>
      <c r="E6" s="276"/>
      <c r="F6" s="426"/>
    </row>
    <row r="7" spans="1:6">
      <c r="A7" s="425">
        <v>5</v>
      </c>
      <c r="B7" s="278" t="s">
        <v>23588</v>
      </c>
      <c r="C7" s="337"/>
      <c r="D7" s="3"/>
      <c r="E7" s="276"/>
      <c r="F7" s="426"/>
    </row>
    <row r="8" spans="1:6">
      <c r="A8" s="425">
        <v>6</v>
      </c>
      <c r="B8" s="278" t="s">
        <v>23589</v>
      </c>
      <c r="C8" s="337"/>
      <c r="D8" s="3"/>
      <c r="E8" s="276"/>
      <c r="F8" s="426"/>
    </row>
    <row r="9" spans="1:6">
      <c r="A9" s="425">
        <v>7</v>
      </c>
      <c r="B9" s="278" t="s">
        <v>23590</v>
      </c>
      <c r="C9" s="337"/>
      <c r="D9" s="3"/>
      <c r="E9" s="276"/>
      <c r="F9" s="426"/>
    </row>
    <row r="10" spans="1:6">
      <c r="A10" s="425">
        <v>8</v>
      </c>
      <c r="B10" s="278" t="s">
        <v>23591</v>
      </c>
      <c r="C10" s="337"/>
      <c r="D10" s="3"/>
      <c r="E10" s="276"/>
      <c r="F10" s="426"/>
    </row>
    <row r="11" spans="1:6">
      <c r="A11" s="425">
        <v>9</v>
      </c>
      <c r="B11" s="278" t="s">
        <v>23592</v>
      </c>
      <c r="C11" s="337"/>
      <c r="D11" s="3"/>
      <c r="E11" s="276"/>
      <c r="F11" s="426"/>
    </row>
    <row r="12" spans="1:6">
      <c r="A12" s="425">
        <v>10</v>
      </c>
      <c r="B12" s="278"/>
      <c r="C12" s="337"/>
      <c r="D12" s="3"/>
      <c r="E12" s="276"/>
      <c r="F12" s="426"/>
    </row>
    <row r="13" spans="1:6">
      <c r="A13" s="425">
        <v>11</v>
      </c>
      <c r="B13" s="278"/>
      <c r="C13" s="337"/>
      <c r="D13" s="3"/>
      <c r="E13" s="276"/>
      <c r="F13" s="426"/>
    </row>
    <row r="14" spans="1:6">
      <c r="A14" s="425">
        <v>12</v>
      </c>
      <c r="B14" s="278"/>
      <c r="C14" s="337"/>
      <c r="D14" s="3"/>
      <c r="E14" s="276"/>
      <c r="F14" s="426"/>
    </row>
    <row r="15" spans="1:6">
      <c r="A15" s="425">
        <v>13</v>
      </c>
      <c r="B15" s="278"/>
      <c r="C15" s="337"/>
      <c r="D15" s="3"/>
      <c r="E15" s="276"/>
      <c r="F15" s="426"/>
    </row>
    <row r="16" spans="1:6">
      <c r="A16" s="425">
        <v>14</v>
      </c>
      <c r="B16" s="278"/>
      <c r="C16" s="337"/>
      <c r="D16" s="3"/>
      <c r="E16" s="276"/>
      <c r="F16" s="426"/>
    </row>
    <row r="17" spans="1:6">
      <c r="A17" s="425">
        <v>15</v>
      </c>
      <c r="B17" s="278"/>
      <c r="C17" s="337"/>
      <c r="D17" s="3"/>
      <c r="E17" s="276"/>
      <c r="F17" s="426"/>
    </row>
    <row r="18" spans="1:6">
      <c r="A18" s="425">
        <v>16</v>
      </c>
      <c r="B18" s="278"/>
      <c r="C18" s="337"/>
      <c r="D18" s="3"/>
      <c r="E18" s="276"/>
      <c r="F18" s="426"/>
    </row>
    <row r="19" spans="1:6">
      <c r="A19" s="425">
        <v>17</v>
      </c>
      <c r="B19" s="279"/>
      <c r="C19" s="337"/>
      <c r="D19" s="3"/>
      <c r="E19" s="276"/>
      <c r="F19" s="426"/>
    </row>
    <row r="20" spans="1:6">
      <c r="A20" s="425">
        <v>18</v>
      </c>
      <c r="B20" s="279"/>
      <c r="C20" s="337"/>
      <c r="D20" s="3"/>
      <c r="E20" s="276"/>
      <c r="F20" s="426"/>
    </row>
    <row r="21" spans="1:6">
      <c r="A21" s="425">
        <v>19</v>
      </c>
      <c r="B21" s="415"/>
      <c r="C21" s="416"/>
      <c r="D21" s="3"/>
      <c r="E21" s="414"/>
      <c r="F21" s="427"/>
    </row>
    <row r="22" spans="1:6">
      <c r="A22" s="425">
        <v>20</v>
      </c>
      <c r="B22" s="415"/>
      <c r="C22" s="416"/>
      <c r="D22" s="3"/>
      <c r="E22" s="414"/>
      <c r="F22" s="427"/>
    </row>
    <row r="23" spans="1:6">
      <c r="A23" s="425">
        <v>21</v>
      </c>
      <c r="B23" s="415"/>
      <c r="C23" s="416"/>
      <c r="D23" s="3"/>
      <c r="E23" s="414"/>
      <c r="F23" s="427"/>
    </row>
    <row r="24" spans="1:6">
      <c r="A24" s="425">
        <v>22</v>
      </c>
      <c r="B24" s="415"/>
      <c r="C24" s="416"/>
      <c r="D24" s="3"/>
      <c r="E24" s="414"/>
      <c r="F24" s="427"/>
    </row>
    <row r="25" spans="1:6">
      <c r="A25" s="425">
        <v>23</v>
      </c>
      <c r="B25" s="415"/>
      <c r="C25" s="416"/>
      <c r="D25" s="3"/>
      <c r="E25" s="414"/>
      <c r="F25" s="427"/>
    </row>
    <row r="26" spans="1:6">
      <c r="A26" s="425">
        <v>24</v>
      </c>
      <c r="B26" s="415"/>
      <c r="C26" s="416"/>
      <c r="D26" s="3"/>
      <c r="E26" s="414"/>
      <c r="F26" s="427"/>
    </row>
    <row r="27" spans="1:6">
      <c r="A27" s="425">
        <v>25</v>
      </c>
      <c r="B27" s="415"/>
      <c r="C27" s="416"/>
      <c r="D27" s="3"/>
      <c r="E27" s="414"/>
      <c r="F27" s="427"/>
    </row>
    <row r="28" spans="1:6">
      <c r="A28" s="425">
        <v>26</v>
      </c>
      <c r="B28" s="415"/>
      <c r="C28" s="416"/>
      <c r="D28" s="3"/>
      <c r="E28" s="414"/>
      <c r="F28" s="427"/>
    </row>
    <row r="29" spans="1:6">
      <c r="A29" s="425">
        <v>27</v>
      </c>
      <c r="B29" s="415"/>
      <c r="C29" s="416"/>
      <c r="D29" s="3"/>
      <c r="E29" s="414"/>
      <c r="F29" s="427"/>
    </row>
    <row r="30" spans="1:6">
      <c r="A30" s="425">
        <v>28</v>
      </c>
      <c r="B30" s="415"/>
      <c r="C30" s="416"/>
      <c r="D30" s="3"/>
      <c r="E30" s="414"/>
      <c r="F30" s="427"/>
    </row>
    <row r="31" spans="1:6">
      <c r="A31" s="425">
        <v>29</v>
      </c>
      <c r="B31" s="415"/>
      <c r="C31" s="416"/>
      <c r="D31" s="3"/>
      <c r="E31" s="414"/>
      <c r="F31" s="427"/>
    </row>
    <row r="32" spans="1:6">
      <c r="A32" s="425">
        <v>30</v>
      </c>
      <c r="B32" s="415"/>
      <c r="C32" s="416"/>
      <c r="D32" s="3"/>
      <c r="E32" s="414"/>
      <c r="F32" s="427"/>
    </row>
    <row r="33" spans="1:6">
      <c r="A33" s="425">
        <v>31</v>
      </c>
      <c r="B33" s="415"/>
      <c r="C33" s="416"/>
      <c r="D33" s="3"/>
      <c r="E33" s="414"/>
      <c r="F33" s="427"/>
    </row>
    <row r="34" spans="1:6">
      <c r="A34" s="425">
        <v>32</v>
      </c>
      <c r="B34" s="415"/>
      <c r="C34" s="416"/>
      <c r="D34" s="3"/>
      <c r="E34" s="414"/>
      <c r="F34" s="427"/>
    </row>
    <row r="35" spans="1:6">
      <c r="A35" s="425">
        <v>33</v>
      </c>
      <c r="B35" s="415"/>
      <c r="C35" s="416"/>
      <c r="D35" s="3"/>
      <c r="E35" s="414"/>
      <c r="F35" s="427"/>
    </row>
    <row r="36" spans="1:6">
      <c r="A36" s="425">
        <v>34</v>
      </c>
      <c r="B36" s="415"/>
      <c r="C36" s="416"/>
      <c r="D36" s="3"/>
      <c r="E36" s="414"/>
      <c r="F36" s="427"/>
    </row>
    <row r="37" spans="1:6">
      <c r="A37" s="425">
        <v>35</v>
      </c>
      <c r="B37" s="415"/>
      <c r="C37" s="416"/>
      <c r="D37" s="3"/>
      <c r="E37" s="414"/>
      <c r="F37" s="427"/>
    </row>
    <row r="38" spans="1:6">
      <c r="A38" s="425">
        <v>36</v>
      </c>
      <c r="B38" s="415"/>
      <c r="C38" s="416"/>
      <c r="D38" s="3"/>
      <c r="E38" s="414"/>
      <c r="F38" s="427"/>
    </row>
    <row r="39" spans="1:6">
      <c r="A39" s="425">
        <v>37</v>
      </c>
      <c r="B39" s="415"/>
      <c r="C39" s="416"/>
      <c r="D39" s="3"/>
      <c r="E39" s="414"/>
      <c r="F39" s="427"/>
    </row>
    <row r="40" spans="1:6">
      <c r="A40" s="425">
        <v>38</v>
      </c>
      <c r="B40" s="415"/>
      <c r="C40" s="416"/>
      <c r="D40" s="3"/>
      <c r="E40" s="414"/>
      <c r="F40" s="427"/>
    </row>
    <row r="41" spans="1:6">
      <c r="A41" s="425">
        <v>39</v>
      </c>
      <c r="B41" s="415"/>
      <c r="C41" s="416"/>
      <c r="D41" s="3"/>
      <c r="E41" s="414"/>
      <c r="F41" s="427"/>
    </row>
    <row r="42" spans="1:6">
      <c r="A42" s="425">
        <v>40</v>
      </c>
      <c r="B42" s="415"/>
      <c r="C42" s="416"/>
      <c r="D42" s="3"/>
      <c r="E42" s="414"/>
      <c r="F42" s="427"/>
    </row>
    <row r="43" spans="1:6">
      <c r="A43" s="425">
        <v>41</v>
      </c>
      <c r="B43" s="415"/>
      <c r="C43" s="416"/>
      <c r="D43" s="3"/>
      <c r="E43" s="414"/>
      <c r="F43" s="427"/>
    </row>
    <row r="44" spans="1:6">
      <c r="A44" s="425">
        <v>42</v>
      </c>
      <c r="B44" s="415"/>
      <c r="C44" s="416"/>
      <c r="D44" s="3"/>
      <c r="E44" s="414"/>
      <c r="F44" s="427"/>
    </row>
    <row r="45" spans="1:6">
      <c r="A45" s="425">
        <v>43</v>
      </c>
      <c r="B45" s="415"/>
      <c r="C45" s="416"/>
      <c r="D45" s="3"/>
      <c r="E45" s="414"/>
      <c r="F45" s="427"/>
    </row>
    <row r="46" spans="1:6">
      <c r="A46" s="425">
        <v>44</v>
      </c>
      <c r="B46" s="415"/>
      <c r="C46" s="416"/>
      <c r="D46" s="3"/>
      <c r="E46" s="414"/>
      <c r="F46" s="427"/>
    </row>
    <row r="47" spans="1:6">
      <c r="A47" s="425">
        <v>45</v>
      </c>
      <c r="B47" s="415"/>
      <c r="C47" s="416"/>
      <c r="D47" s="3"/>
      <c r="E47" s="414"/>
      <c r="F47" s="427"/>
    </row>
    <row r="48" spans="1:6">
      <c r="A48" s="425">
        <v>46</v>
      </c>
      <c r="B48" s="415"/>
      <c r="C48" s="416"/>
      <c r="D48" s="3"/>
      <c r="E48" s="414"/>
      <c r="F48" s="427"/>
    </row>
    <row r="49" spans="1:6">
      <c r="A49" s="425">
        <v>47</v>
      </c>
      <c r="B49" s="415"/>
      <c r="C49" s="416"/>
      <c r="D49" s="3"/>
      <c r="E49" s="414"/>
      <c r="F49" s="427"/>
    </row>
    <row r="50" spans="1:6">
      <c r="A50" s="425">
        <v>48</v>
      </c>
      <c r="B50" s="415"/>
      <c r="C50" s="416"/>
      <c r="D50" s="3"/>
      <c r="E50" s="414"/>
      <c r="F50" s="427"/>
    </row>
    <row r="51" spans="1:6">
      <c r="A51" s="425">
        <v>49</v>
      </c>
      <c r="B51" s="415"/>
      <c r="C51" s="416"/>
      <c r="D51" s="3"/>
      <c r="E51" s="414"/>
      <c r="F51" s="427"/>
    </row>
    <row r="52" spans="1:6" ht="15.75" thickBot="1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>
      <c r="G7044" s="259"/>
    </row>
    <row r="7045" spans="1:7">
      <c r="G7045" s="259"/>
    </row>
    <row r="7046" spans="1:7">
      <c r="G7046" s="259"/>
    </row>
    <row r="7047" spans="1:7">
      <c r="G7047" s="259"/>
    </row>
    <row r="7048" spans="1:7">
      <c r="G7048" s="259"/>
    </row>
    <row r="7049" spans="1:7">
      <c r="G7049" s="259"/>
    </row>
    <row r="7050" spans="1:7">
      <c r="G7050" s="259"/>
    </row>
    <row r="7051" spans="1:7">
      <c r="G7051" s="259"/>
    </row>
    <row r="7052" spans="1:7">
      <c r="G7052" s="259"/>
    </row>
    <row r="7053" spans="1:7">
      <c r="G7053" s="259"/>
    </row>
    <row r="7054" spans="1:7">
      <c r="G7054" s="259"/>
    </row>
    <row r="7055" spans="1:7">
      <c r="G7055" s="259"/>
    </row>
    <row r="7056" spans="1:7">
      <c r="G7056" s="259"/>
    </row>
    <row r="7057" spans="7:7">
      <c r="G7057" s="259"/>
    </row>
    <row r="7058" spans="7:7">
      <c r="G7058" s="259"/>
    </row>
    <row r="7059" spans="7:7">
      <c r="G7059" s="259"/>
    </row>
    <row r="7060" spans="7:7">
      <c r="G7060" s="259"/>
    </row>
    <row r="7061" spans="7:7">
      <c r="G7061" s="259"/>
    </row>
    <row r="7062" spans="7:7">
      <c r="G7062" s="259"/>
    </row>
    <row r="7063" spans="7:7">
      <c r="G7063" s="259"/>
    </row>
    <row r="7064" spans="7:7">
      <c r="G7064" s="259"/>
    </row>
    <row r="7065" spans="7:7">
      <c r="G7065" s="259"/>
    </row>
    <row r="7066" spans="7:7">
      <c r="G7066" s="259"/>
    </row>
    <row r="7067" spans="7:7">
      <c r="G7067" s="259"/>
    </row>
    <row r="7068" spans="7:7">
      <c r="G7068" s="259"/>
    </row>
    <row r="7069" spans="7:7">
      <c r="G7069" s="259"/>
    </row>
    <row r="7070" spans="7:7">
      <c r="G7070" s="259"/>
    </row>
    <row r="7071" spans="7:7">
      <c r="G7071" s="259"/>
    </row>
    <row r="7072" spans="7:7">
      <c r="G7072" s="259"/>
    </row>
    <row r="7073" spans="7:7">
      <c r="G7073" s="259"/>
    </row>
    <row r="7074" spans="7:7">
      <c r="G7074" s="259"/>
    </row>
    <row r="7075" spans="7:7">
      <c r="G7075" s="259"/>
    </row>
    <row r="7076" spans="7:7">
      <c r="G7076" s="259"/>
    </row>
    <row r="7077" spans="7:7">
      <c r="G7077" s="259"/>
    </row>
    <row r="7078" spans="7:7">
      <c r="G7078" s="259"/>
    </row>
    <row r="7079" spans="7:7">
      <c r="G7079" s="259"/>
    </row>
    <row r="7080" spans="7:7">
      <c r="G7080" s="259"/>
    </row>
    <row r="7081" spans="7:7">
      <c r="G7081" s="259"/>
    </row>
    <row r="7082" spans="7:7">
      <c r="G7082" s="259"/>
    </row>
    <row r="7083" spans="7:7">
      <c r="G7083" s="259"/>
    </row>
    <row r="7084" spans="7:7">
      <c r="G7084" s="259"/>
    </row>
    <row r="7085" spans="7:7">
      <c r="G7085" s="259"/>
    </row>
    <row r="7086" spans="7:7">
      <c r="G7086" s="259"/>
    </row>
    <row r="7087" spans="7:7">
      <c r="G7087" s="259"/>
    </row>
    <row r="7088" spans="7:7">
      <c r="G7088" s="259"/>
    </row>
    <row r="7089" spans="7:7">
      <c r="G7089" s="259"/>
    </row>
    <row r="7090" spans="7:7">
      <c r="G7090" s="259"/>
    </row>
    <row r="7091" spans="7:7">
      <c r="G7091" s="259"/>
    </row>
    <row r="7092" spans="7:7">
      <c r="G7092" s="259"/>
    </row>
    <row r="7093" spans="7:7">
      <c r="G7093" s="259"/>
    </row>
    <row r="7094" spans="7:7">
      <c r="G7094" s="259"/>
    </row>
    <row r="7095" spans="7:7">
      <c r="G7095" s="259"/>
    </row>
    <row r="7096" spans="7:7">
      <c r="G7096" s="259"/>
    </row>
    <row r="7097" spans="7:7">
      <c r="G7097" s="259"/>
    </row>
    <row r="7098" spans="7:7">
      <c r="G7098" s="259"/>
    </row>
    <row r="7099" spans="7:7">
      <c r="G7099" s="259"/>
    </row>
    <row r="7100" spans="7:7">
      <c r="G7100" s="259"/>
    </row>
    <row r="7101" spans="7:7">
      <c r="G7101" s="259"/>
    </row>
    <row r="7102" spans="7:7">
      <c r="G7102" s="259"/>
    </row>
    <row r="7103" spans="7:7">
      <c r="G7103" s="259"/>
    </row>
    <row r="7104" spans="7:7">
      <c r="G7104" s="259"/>
    </row>
    <row r="7105" spans="7:7">
      <c r="G7105" s="259"/>
    </row>
    <row r="7106" spans="7:7">
      <c r="G7106" s="259"/>
    </row>
    <row r="7107" spans="7:7">
      <c r="G7107" s="259"/>
    </row>
    <row r="7108" spans="7:7">
      <c r="G7108" s="259"/>
    </row>
    <row r="7109" spans="7:7">
      <c r="G7109" s="259"/>
    </row>
    <row r="7110" spans="7:7">
      <c r="G7110" s="259"/>
    </row>
    <row r="7111" spans="7:7">
      <c r="G7111" s="259"/>
    </row>
    <row r="7112" spans="7:7">
      <c r="G7112" s="259"/>
    </row>
    <row r="7113" spans="7:7">
      <c r="G7113" s="259"/>
    </row>
    <row r="7114" spans="7:7">
      <c r="G7114" s="259"/>
    </row>
    <row r="7115" spans="7:7">
      <c r="G7115" s="259"/>
    </row>
    <row r="7116" spans="7:7">
      <c r="G7116" s="259"/>
    </row>
    <row r="7117" spans="7:7">
      <c r="G7117" s="259"/>
    </row>
    <row r="7118" spans="7:7">
      <c r="G7118" s="259"/>
    </row>
    <row r="7119" spans="7:7">
      <c r="G7119" s="259"/>
    </row>
    <row r="7120" spans="7:7">
      <c r="G7120" s="259"/>
    </row>
    <row r="7121" spans="7:7">
      <c r="G7121" s="259"/>
    </row>
    <row r="7122" spans="7:7">
      <c r="G7122" s="259"/>
    </row>
    <row r="7123" spans="7:7">
      <c r="G7123" s="259"/>
    </row>
    <row r="7124" spans="7:7">
      <c r="G7124" s="259"/>
    </row>
    <row r="7125" spans="7:7">
      <c r="G7125" s="259"/>
    </row>
    <row r="7126" spans="7:7">
      <c r="G7126" s="259"/>
    </row>
    <row r="7127" spans="7:7">
      <c r="G7127" s="259"/>
    </row>
    <row r="7128" spans="7:7">
      <c r="G7128" s="259"/>
    </row>
    <row r="7129" spans="7:7">
      <c r="G7129" s="259"/>
    </row>
    <row r="7130" spans="7:7">
      <c r="G7130" s="259"/>
    </row>
    <row r="7131" spans="7:7">
      <c r="G7131" s="259"/>
    </row>
    <row r="7132" spans="7:7">
      <c r="G7132" s="259"/>
    </row>
    <row r="7133" spans="7:7">
      <c r="G7133" s="259"/>
    </row>
    <row r="7134" spans="7:7">
      <c r="G7134" s="259"/>
    </row>
    <row r="7135" spans="7:7">
      <c r="G7135" s="259"/>
    </row>
    <row r="7136" spans="7:7">
      <c r="G7136" s="259"/>
    </row>
    <row r="7137" spans="7:7">
      <c r="G7137" s="259"/>
    </row>
    <row r="7138" spans="7:7">
      <c r="G7138" s="259"/>
    </row>
    <row r="7139" spans="7:7">
      <c r="G7139" s="259"/>
    </row>
    <row r="7140" spans="7:7">
      <c r="G7140" s="259"/>
    </row>
    <row r="7141" spans="7:7">
      <c r="G7141" s="259"/>
    </row>
    <row r="7142" spans="7:7">
      <c r="G7142" s="259"/>
    </row>
    <row r="7143" spans="7:7">
      <c r="G7143" s="259"/>
    </row>
    <row r="7144" spans="7:7">
      <c r="G7144" s="259"/>
    </row>
    <row r="7145" spans="7:7">
      <c r="G7145" s="259"/>
    </row>
    <row r="7146" spans="7:7">
      <c r="G7146" s="259"/>
    </row>
    <row r="7147" spans="7:7">
      <c r="G7147" s="259"/>
    </row>
    <row r="7148" spans="7:7">
      <c r="G7148" s="259"/>
    </row>
    <row r="7149" spans="7:7">
      <c r="G7149" s="259"/>
    </row>
    <row r="7150" spans="7:7">
      <c r="G7150" s="259"/>
    </row>
    <row r="7151" spans="7:7">
      <c r="G7151" s="259"/>
    </row>
    <row r="7152" spans="7:7">
      <c r="G7152" s="259"/>
    </row>
    <row r="7153" spans="7:7">
      <c r="G7153" s="259"/>
    </row>
    <row r="7154" spans="7:7">
      <c r="G7154" s="259"/>
    </row>
    <row r="7155" spans="7:7">
      <c r="G7155" s="259"/>
    </row>
    <row r="7156" spans="7:7">
      <c r="G7156" s="259"/>
    </row>
    <row r="7157" spans="7:7">
      <c r="G7157" s="259"/>
    </row>
    <row r="7158" spans="7:7">
      <c r="G7158" s="259"/>
    </row>
    <row r="7159" spans="7:7">
      <c r="G7159" s="259"/>
    </row>
    <row r="7160" spans="7:7">
      <c r="G7160" s="259"/>
    </row>
    <row r="7161" spans="7:7">
      <c r="G7161" s="259"/>
    </row>
    <row r="7162" spans="7:7">
      <c r="G7162" s="259"/>
    </row>
    <row r="7163" spans="7:7">
      <c r="G7163" s="259"/>
    </row>
    <row r="7164" spans="7:7">
      <c r="G7164" s="259"/>
    </row>
    <row r="7165" spans="7:7">
      <c r="G7165" s="259"/>
    </row>
    <row r="7166" spans="7:7">
      <c r="G7166" s="259"/>
    </row>
    <row r="7167" spans="7:7">
      <c r="G7167" s="259"/>
    </row>
    <row r="7168" spans="7:7">
      <c r="G7168" s="259"/>
    </row>
    <row r="7169" spans="7:7">
      <c r="G7169" s="259"/>
    </row>
    <row r="7170" spans="7:7">
      <c r="G7170" s="259"/>
    </row>
    <row r="7171" spans="7:7">
      <c r="G7171" s="259"/>
    </row>
    <row r="7172" spans="7:7">
      <c r="G7172" s="259"/>
    </row>
    <row r="7173" spans="7:7">
      <c r="G7173" s="259"/>
    </row>
    <row r="7174" spans="7:7">
      <c r="G7174" s="259"/>
    </row>
    <row r="7175" spans="7:7">
      <c r="G7175" s="259"/>
    </row>
    <row r="7176" spans="7:7">
      <c r="G7176" s="259"/>
    </row>
    <row r="7177" spans="7:7">
      <c r="G7177" s="259"/>
    </row>
    <row r="7178" spans="7:7">
      <c r="G7178" s="259"/>
    </row>
    <row r="7179" spans="7:7">
      <c r="G7179" s="259"/>
    </row>
    <row r="7180" spans="7:7">
      <c r="G7180" s="259"/>
    </row>
    <row r="7181" spans="7:7">
      <c r="G7181" s="259"/>
    </row>
    <row r="7182" spans="7:7">
      <c r="G7182" s="259"/>
    </row>
    <row r="7183" spans="7:7">
      <c r="G7183" s="259"/>
    </row>
    <row r="7184" spans="7:7">
      <c r="G7184" s="259"/>
    </row>
    <row r="7185" spans="7:7">
      <c r="G7185" s="259"/>
    </row>
    <row r="7186" spans="7:7">
      <c r="G7186" s="259"/>
    </row>
    <row r="7187" spans="7:7">
      <c r="G7187" s="259"/>
    </row>
    <row r="7188" spans="7:7">
      <c r="G7188" s="259"/>
    </row>
    <row r="7189" spans="7:7">
      <c r="G7189" s="259"/>
    </row>
    <row r="7190" spans="7:7">
      <c r="G7190" s="259"/>
    </row>
    <row r="7191" spans="7:7">
      <c r="G7191" s="259"/>
    </row>
    <row r="7192" spans="7:7">
      <c r="G7192" s="259"/>
    </row>
    <row r="7193" spans="7:7">
      <c r="G7193" s="259"/>
    </row>
    <row r="7194" spans="7:7">
      <c r="G7194" s="259"/>
    </row>
    <row r="7195" spans="7:7">
      <c r="G7195" s="259"/>
    </row>
    <row r="7196" spans="7:7">
      <c r="G7196" s="259"/>
    </row>
    <row r="7197" spans="7:7">
      <c r="G7197" s="259"/>
    </row>
    <row r="7198" spans="7:7">
      <c r="G7198" s="259"/>
    </row>
    <row r="7199" spans="7:7">
      <c r="G7199" s="259"/>
    </row>
    <row r="7200" spans="7:7">
      <c r="G7200" s="259"/>
    </row>
    <row r="7201" spans="7:7">
      <c r="G7201" s="259"/>
    </row>
    <row r="7202" spans="7:7">
      <c r="G7202" s="259"/>
    </row>
    <row r="7203" spans="7:7">
      <c r="G7203" s="259"/>
    </row>
    <row r="7204" spans="7:7">
      <c r="G7204" s="259"/>
    </row>
    <row r="7205" spans="7:7">
      <c r="G7205" s="259"/>
    </row>
    <row r="7206" spans="7:7">
      <c r="G7206" s="259"/>
    </row>
    <row r="7207" spans="7:7">
      <c r="G7207" s="259"/>
    </row>
    <row r="7208" spans="7:7">
      <c r="G7208" s="259"/>
    </row>
    <row r="7209" spans="7:7">
      <c r="G7209" s="259"/>
    </row>
    <row r="7210" spans="7:7">
      <c r="G7210" s="259"/>
    </row>
    <row r="7211" spans="7:7">
      <c r="G7211" s="259"/>
    </row>
    <row r="7212" spans="7:7">
      <c r="G7212" s="259"/>
    </row>
    <row r="7213" spans="7:7">
      <c r="G7213" s="259"/>
    </row>
    <row r="7214" spans="7:7">
      <c r="G7214" s="259"/>
    </row>
    <row r="7215" spans="7:7">
      <c r="G7215" s="259"/>
    </row>
    <row r="7216" spans="7:7">
      <c r="G7216" s="259"/>
    </row>
    <row r="7217" spans="7:7">
      <c r="G7217" s="259"/>
    </row>
    <row r="7218" spans="7:7">
      <c r="G7218" s="259"/>
    </row>
    <row r="7219" spans="7:7">
      <c r="G7219" s="259"/>
    </row>
    <row r="7220" spans="7:7">
      <c r="G7220" s="259"/>
    </row>
    <row r="7221" spans="7:7">
      <c r="G7221" s="259"/>
    </row>
    <row r="7222" spans="7:7">
      <c r="G7222" s="259"/>
    </row>
    <row r="7223" spans="7:7">
      <c r="G7223" s="259"/>
    </row>
    <row r="7224" spans="7:7">
      <c r="G7224" s="259"/>
    </row>
    <row r="7225" spans="7:7">
      <c r="G7225" s="259"/>
    </row>
    <row r="7226" spans="7:7">
      <c r="G7226" s="259"/>
    </row>
    <row r="7227" spans="7:7">
      <c r="G7227" s="259"/>
    </row>
    <row r="7228" spans="7:7">
      <c r="G7228" s="259"/>
    </row>
    <row r="7229" spans="7:7">
      <c r="G7229" s="259"/>
    </row>
    <row r="7230" spans="7:7">
      <c r="G7230" s="259"/>
    </row>
    <row r="7231" spans="7:7">
      <c r="G7231" s="259"/>
    </row>
    <row r="7232" spans="7:7">
      <c r="G7232" s="259"/>
    </row>
    <row r="7233" spans="7:7">
      <c r="G7233" s="259"/>
    </row>
    <row r="7234" spans="7:7">
      <c r="G7234" s="259"/>
    </row>
    <row r="7235" spans="7:7">
      <c r="G7235" s="259"/>
    </row>
    <row r="7236" spans="7:7">
      <c r="G7236" s="259"/>
    </row>
    <row r="7237" spans="7:7">
      <c r="G7237" s="259"/>
    </row>
    <row r="7238" spans="7:7">
      <c r="G7238" s="259"/>
    </row>
    <row r="7239" spans="7:7">
      <c r="G7239" s="259"/>
    </row>
    <row r="7240" spans="7:7">
      <c r="G7240" s="259"/>
    </row>
    <row r="7241" spans="7:7">
      <c r="G7241" s="259"/>
    </row>
    <row r="7242" spans="7:7">
      <c r="G7242" s="259"/>
    </row>
    <row r="7243" spans="7:7">
      <c r="G7243" s="259"/>
    </row>
    <row r="7244" spans="7:7">
      <c r="G7244" s="259"/>
    </row>
    <row r="7245" spans="7:7">
      <c r="G7245" s="259"/>
    </row>
    <row r="7246" spans="7:7">
      <c r="G7246" s="259"/>
    </row>
    <row r="7247" spans="7:7">
      <c r="G7247" s="259"/>
    </row>
    <row r="7248" spans="7:7">
      <c r="G7248" s="259"/>
    </row>
    <row r="7249" spans="7:7">
      <c r="G7249" s="259"/>
    </row>
    <row r="7250" spans="7:7">
      <c r="G7250" s="259"/>
    </row>
    <row r="7251" spans="7:7">
      <c r="G7251" s="259"/>
    </row>
    <row r="7252" spans="7:7">
      <c r="G7252" s="259"/>
    </row>
    <row r="7253" spans="7:7">
      <c r="G7253" s="259"/>
    </row>
    <row r="7254" spans="7:7">
      <c r="G7254" s="259"/>
    </row>
    <row r="7255" spans="7:7">
      <c r="G7255" s="259"/>
    </row>
    <row r="7256" spans="7:7">
      <c r="G7256" s="259"/>
    </row>
    <row r="7257" spans="7:7">
      <c r="G7257" s="259"/>
    </row>
    <row r="7258" spans="7:7">
      <c r="G7258" s="259"/>
    </row>
    <row r="7259" spans="7:7">
      <c r="G7259" s="259"/>
    </row>
    <row r="7260" spans="7:7">
      <c r="G7260" s="259"/>
    </row>
    <row r="7261" spans="7:7">
      <c r="G7261" s="259"/>
    </row>
    <row r="7262" spans="7:7">
      <c r="G7262" s="259"/>
    </row>
    <row r="7263" spans="7:7">
      <c r="G7263" s="259"/>
    </row>
    <row r="7264" spans="7:7">
      <c r="G7264" s="259"/>
    </row>
    <row r="7265" spans="7:7">
      <c r="G7265" s="259"/>
    </row>
    <row r="7266" spans="7:7">
      <c r="G7266" s="259"/>
    </row>
    <row r="7267" spans="7:7">
      <c r="G7267" s="259"/>
    </row>
    <row r="7268" spans="7:7">
      <c r="G7268" s="259"/>
    </row>
    <row r="7269" spans="7:7">
      <c r="G7269" s="259"/>
    </row>
    <row r="7270" spans="7:7">
      <c r="G7270" s="259"/>
    </row>
    <row r="7271" spans="7:7">
      <c r="G7271" s="259"/>
    </row>
    <row r="7272" spans="7:7">
      <c r="G7272" s="259"/>
    </row>
    <row r="7273" spans="7:7">
      <c r="G7273" s="259"/>
    </row>
    <row r="7274" spans="7:7">
      <c r="G7274" s="259"/>
    </row>
    <row r="7275" spans="7:7">
      <c r="G7275" s="259"/>
    </row>
    <row r="7276" spans="7:7">
      <c r="G7276" s="259"/>
    </row>
    <row r="7277" spans="7:7">
      <c r="G7277" s="259"/>
    </row>
    <row r="7278" spans="7:7">
      <c r="G7278" s="259"/>
    </row>
    <row r="7279" spans="7:7">
      <c r="G7279" s="259"/>
    </row>
    <row r="7280" spans="7:7">
      <c r="G7280" s="259"/>
    </row>
    <row r="7281" spans="7:7">
      <c r="G7281" s="259"/>
    </row>
    <row r="7282" spans="7:7">
      <c r="G7282" s="259"/>
    </row>
    <row r="7283" spans="7:7">
      <c r="G7283" s="259"/>
    </row>
    <row r="7284" spans="7:7">
      <c r="G7284" s="259"/>
    </row>
    <row r="7285" spans="7:7">
      <c r="G7285" s="259"/>
    </row>
    <row r="7286" spans="7:7">
      <c r="G7286" s="259"/>
    </row>
    <row r="7287" spans="7:7">
      <c r="G7287" s="259"/>
    </row>
    <row r="7288" spans="7:7">
      <c r="G7288" s="259"/>
    </row>
    <row r="7289" spans="7:7">
      <c r="G7289" s="259"/>
    </row>
    <row r="7290" spans="7:7">
      <c r="G7290" s="259"/>
    </row>
    <row r="7291" spans="7:7">
      <c r="G7291" s="259"/>
    </row>
    <row r="7292" spans="7:7">
      <c r="G7292" s="259"/>
    </row>
    <row r="7293" spans="7:7">
      <c r="G7293" s="259"/>
    </row>
    <row r="7294" spans="7:7">
      <c r="G7294" s="259"/>
    </row>
    <row r="7295" spans="7:7">
      <c r="G7295" s="259"/>
    </row>
    <row r="7296" spans="7:7">
      <c r="G7296" s="259"/>
    </row>
    <row r="7297" spans="7:7">
      <c r="G7297" s="259"/>
    </row>
    <row r="7298" spans="7:7">
      <c r="G7298" s="259"/>
    </row>
    <row r="7299" spans="7:7">
      <c r="G7299" s="259"/>
    </row>
    <row r="7300" spans="7:7">
      <c r="G7300" s="259"/>
    </row>
    <row r="7301" spans="7:7">
      <c r="G7301" s="259"/>
    </row>
    <row r="7302" spans="7:7">
      <c r="G7302" s="259"/>
    </row>
    <row r="7303" spans="7:7">
      <c r="G7303" s="259"/>
    </row>
    <row r="7304" spans="7:7">
      <c r="G7304" s="259"/>
    </row>
    <row r="7305" spans="7:7">
      <c r="G7305" s="259"/>
    </row>
    <row r="7306" spans="7:7">
      <c r="G7306" s="259"/>
    </row>
    <row r="7307" spans="7:7">
      <c r="G7307" s="259"/>
    </row>
    <row r="7308" spans="7:7">
      <c r="G7308" s="259"/>
    </row>
    <row r="7309" spans="7:7">
      <c r="G7309" s="259"/>
    </row>
    <row r="7310" spans="7:7">
      <c r="G7310" s="259"/>
    </row>
    <row r="7311" spans="7:7">
      <c r="G7311" s="259"/>
    </row>
    <row r="7312" spans="7:7">
      <c r="G7312" s="259"/>
    </row>
    <row r="7313" spans="7:7">
      <c r="G7313" s="259"/>
    </row>
    <row r="7314" spans="7:7">
      <c r="G7314" s="259"/>
    </row>
    <row r="7315" spans="7:7">
      <c r="G7315" s="259"/>
    </row>
    <row r="7316" spans="7:7">
      <c r="G7316" s="259"/>
    </row>
    <row r="7317" spans="7:7">
      <c r="G7317" s="259"/>
    </row>
    <row r="7318" spans="7:7">
      <c r="G7318" s="259"/>
    </row>
    <row r="7319" spans="7:7">
      <c r="G7319" s="259"/>
    </row>
    <row r="7320" spans="7:7">
      <c r="G7320" s="259"/>
    </row>
    <row r="7321" spans="7:7">
      <c r="G7321" s="259"/>
    </row>
    <row r="7322" spans="7:7">
      <c r="G7322" s="259"/>
    </row>
    <row r="7323" spans="7:7">
      <c r="G7323" s="259"/>
    </row>
    <row r="7324" spans="7:7">
      <c r="G7324" s="259"/>
    </row>
    <row r="7325" spans="7:7">
      <c r="G7325" s="259"/>
    </row>
    <row r="7326" spans="7:7">
      <c r="G7326" s="259"/>
    </row>
    <row r="7327" spans="7:7">
      <c r="G7327" s="259"/>
    </row>
    <row r="7328" spans="7:7">
      <c r="G7328" s="259"/>
    </row>
    <row r="7329" spans="7:7">
      <c r="G7329" s="259"/>
    </row>
    <row r="7330" spans="7:7">
      <c r="G7330" s="259"/>
    </row>
    <row r="7331" spans="7:7">
      <c r="G7331" s="259"/>
    </row>
    <row r="7332" spans="7:7">
      <c r="G7332" s="259"/>
    </row>
    <row r="7333" spans="7:7">
      <c r="G7333" s="259"/>
    </row>
    <row r="7334" spans="7:7">
      <c r="G7334" s="259"/>
    </row>
    <row r="7335" spans="7:7">
      <c r="G7335" s="259"/>
    </row>
    <row r="7336" spans="7:7">
      <c r="G7336" s="259"/>
    </row>
    <row r="7337" spans="7:7">
      <c r="G7337" s="259"/>
    </row>
    <row r="7338" spans="7:7">
      <c r="G7338" s="259"/>
    </row>
    <row r="7339" spans="7:7">
      <c r="G7339" s="259"/>
    </row>
    <row r="7340" spans="7:7">
      <c r="G7340" s="259"/>
    </row>
    <row r="7341" spans="7:7">
      <c r="G7341" s="259"/>
    </row>
    <row r="7342" spans="7:7">
      <c r="G7342" s="259"/>
    </row>
    <row r="7343" spans="7:7">
      <c r="G7343" s="259"/>
    </row>
    <row r="7344" spans="7:7">
      <c r="G7344" s="259"/>
    </row>
    <row r="7345" spans="7:7">
      <c r="G7345" s="259"/>
    </row>
    <row r="7346" spans="7:7">
      <c r="G7346" s="259"/>
    </row>
    <row r="7347" spans="7:7">
      <c r="G7347" s="259"/>
    </row>
    <row r="7348" spans="7:7">
      <c r="G7348" s="259"/>
    </row>
    <row r="7349" spans="7:7">
      <c r="G7349" s="259"/>
    </row>
    <row r="7350" spans="7:7">
      <c r="G7350" s="259"/>
    </row>
    <row r="7351" spans="7:7">
      <c r="G7351" s="259"/>
    </row>
    <row r="7352" spans="7:7">
      <c r="G7352" s="259"/>
    </row>
    <row r="7353" spans="7:7">
      <c r="G7353" s="259"/>
    </row>
    <row r="7354" spans="7:7">
      <c r="G7354" s="259"/>
    </row>
    <row r="7355" spans="7:7">
      <c r="G7355" s="259"/>
    </row>
    <row r="7356" spans="7:7">
      <c r="G7356" s="259"/>
    </row>
    <row r="7357" spans="7:7">
      <c r="G7357" s="259"/>
    </row>
    <row r="7358" spans="7:7">
      <c r="G7358" s="259"/>
    </row>
    <row r="7359" spans="7:7">
      <c r="G7359" s="259"/>
    </row>
    <row r="7360" spans="7:7">
      <c r="G7360" s="259"/>
    </row>
    <row r="7361" spans="7:7">
      <c r="G7361" s="259"/>
    </row>
    <row r="7362" spans="7:7">
      <c r="G7362" s="259"/>
    </row>
    <row r="7363" spans="7:7">
      <c r="G7363" s="259"/>
    </row>
    <row r="7364" spans="7:7">
      <c r="G7364" s="259"/>
    </row>
    <row r="7365" spans="7:7">
      <c r="G7365" s="259"/>
    </row>
    <row r="7366" spans="7:7">
      <c r="G7366" s="259"/>
    </row>
    <row r="7367" spans="7:7">
      <c r="G7367" s="259"/>
    </row>
    <row r="7368" spans="7:7">
      <c r="G7368" s="259"/>
    </row>
    <row r="7369" spans="7:7">
      <c r="G7369" s="259"/>
    </row>
    <row r="7370" spans="7:7">
      <c r="G7370" s="259"/>
    </row>
    <row r="7371" spans="7:7">
      <c r="G7371" s="259"/>
    </row>
    <row r="7372" spans="7:7">
      <c r="G7372" s="259"/>
    </row>
    <row r="7373" spans="7:7">
      <c r="G7373" s="259"/>
    </row>
    <row r="7374" spans="7:7">
      <c r="G7374" s="259"/>
    </row>
    <row r="7375" spans="7:7">
      <c r="G7375" s="259"/>
    </row>
    <row r="7376" spans="7:7">
      <c r="G7376" s="259"/>
    </row>
    <row r="7377" spans="7:7">
      <c r="G7377" s="259"/>
    </row>
    <row r="7378" spans="7:7">
      <c r="G7378" s="259"/>
    </row>
    <row r="7379" spans="7:7">
      <c r="G7379" s="259"/>
    </row>
    <row r="7380" spans="7:7">
      <c r="G7380" s="259"/>
    </row>
    <row r="7381" spans="7:7">
      <c r="G7381" s="259"/>
    </row>
    <row r="7382" spans="7:7">
      <c r="G7382" s="259"/>
    </row>
    <row r="7383" spans="7:7">
      <c r="G7383" s="259"/>
    </row>
    <row r="7384" spans="7:7">
      <c r="G7384" s="259"/>
    </row>
    <row r="7385" spans="7:7">
      <c r="G7385" s="259"/>
    </row>
    <row r="7386" spans="7:7">
      <c r="G7386" s="259"/>
    </row>
    <row r="7387" spans="7:7">
      <c r="G7387" s="259"/>
    </row>
    <row r="7388" spans="7:7">
      <c r="G7388" s="259"/>
    </row>
    <row r="7389" spans="7:7">
      <c r="G7389" s="259"/>
    </row>
    <row r="7390" spans="7:7">
      <c r="G7390" s="259"/>
    </row>
    <row r="7391" spans="7:7">
      <c r="G7391" s="259"/>
    </row>
    <row r="7392" spans="7:7">
      <c r="G7392" s="259"/>
    </row>
    <row r="7393" spans="7:7">
      <c r="G7393" s="259"/>
    </row>
    <row r="7394" spans="7:7">
      <c r="G7394" s="259"/>
    </row>
    <row r="7395" spans="7:7">
      <c r="G7395" s="259"/>
    </row>
    <row r="7396" spans="7:7">
      <c r="G7396" s="259"/>
    </row>
    <row r="7397" spans="7:7">
      <c r="G7397" s="259"/>
    </row>
    <row r="7398" spans="7:7">
      <c r="G7398" s="259"/>
    </row>
    <row r="7399" spans="7:7">
      <c r="G7399" s="259"/>
    </row>
    <row r="7400" spans="7:7">
      <c r="G7400" s="259"/>
    </row>
    <row r="7401" spans="7:7">
      <c r="G7401" s="259"/>
    </row>
    <row r="7402" spans="7:7">
      <c r="G7402" s="259"/>
    </row>
    <row r="7403" spans="7:7">
      <c r="G7403" s="259"/>
    </row>
    <row r="7404" spans="7:7">
      <c r="G7404" s="259"/>
    </row>
    <row r="7405" spans="7:7">
      <c r="G7405" s="259"/>
    </row>
    <row r="7406" spans="7:7">
      <c r="G7406" s="259"/>
    </row>
    <row r="7407" spans="7:7">
      <c r="G7407" s="259"/>
    </row>
    <row r="7408" spans="7:7">
      <c r="G7408" s="259"/>
    </row>
    <row r="7409" spans="7:7">
      <c r="G7409" s="259"/>
    </row>
    <row r="7410" spans="7:7">
      <c r="G7410" s="259"/>
    </row>
    <row r="7411" spans="7:7">
      <c r="G7411" s="259"/>
    </row>
    <row r="7412" spans="7:7">
      <c r="G7412" s="259"/>
    </row>
    <row r="7413" spans="7:7">
      <c r="G7413" s="259"/>
    </row>
    <row r="7414" spans="7:7">
      <c r="G7414" s="259"/>
    </row>
    <row r="7415" spans="7:7">
      <c r="G7415" s="259"/>
    </row>
    <row r="7416" spans="7:7">
      <c r="G7416" s="259"/>
    </row>
    <row r="7417" spans="7:7">
      <c r="G7417" s="259"/>
    </row>
    <row r="7418" spans="7:7">
      <c r="G7418" s="259"/>
    </row>
    <row r="7419" spans="7:7">
      <c r="G7419" s="259"/>
    </row>
    <row r="7420" spans="7:7">
      <c r="G7420" s="259"/>
    </row>
    <row r="7421" spans="7:7">
      <c r="G7421" s="259"/>
    </row>
    <row r="7422" spans="7:7">
      <c r="G7422" s="259"/>
    </row>
    <row r="7423" spans="7:7">
      <c r="G7423" s="259"/>
    </row>
    <row r="7424" spans="7:7">
      <c r="G7424" s="259"/>
    </row>
    <row r="7425" spans="7:7">
      <c r="G7425" s="259"/>
    </row>
    <row r="7426" spans="7:7">
      <c r="G7426" s="259"/>
    </row>
    <row r="7427" spans="7:7">
      <c r="G7427" s="259"/>
    </row>
    <row r="7428" spans="7:7">
      <c r="G7428" s="259"/>
    </row>
    <row r="7429" spans="7:7">
      <c r="G7429" s="259"/>
    </row>
    <row r="7430" spans="7:7">
      <c r="G7430" s="259"/>
    </row>
    <row r="7431" spans="7:7">
      <c r="G7431" s="259"/>
    </row>
    <row r="7432" spans="7:7">
      <c r="G7432" s="259"/>
    </row>
    <row r="7433" spans="7:7">
      <c r="G7433" s="259"/>
    </row>
    <row r="7434" spans="7:7">
      <c r="G7434" s="259"/>
    </row>
    <row r="7435" spans="7:7">
      <c r="G7435" s="259"/>
    </row>
    <row r="7436" spans="7:7">
      <c r="G7436" s="259"/>
    </row>
    <row r="7437" spans="7:7">
      <c r="G7437" s="259"/>
    </row>
    <row r="7438" spans="7:7">
      <c r="G7438" s="259"/>
    </row>
    <row r="7439" spans="7:7">
      <c r="G7439" s="259"/>
    </row>
    <row r="7440" spans="7:7">
      <c r="G7440" s="259"/>
    </row>
    <row r="7441" spans="7:7">
      <c r="G7441" s="259"/>
    </row>
    <row r="7442" spans="7:7">
      <c r="G7442" s="259"/>
    </row>
    <row r="7443" spans="7:7">
      <c r="G7443" s="259"/>
    </row>
    <row r="7444" spans="7:7">
      <c r="G7444" s="259"/>
    </row>
    <row r="7445" spans="7:7">
      <c r="G7445" s="259"/>
    </row>
    <row r="7446" spans="7:7">
      <c r="G7446" s="259"/>
    </row>
    <row r="7447" spans="7:7">
      <c r="G7447" s="259"/>
    </row>
    <row r="7448" spans="7:7">
      <c r="G7448" s="259"/>
    </row>
    <row r="7449" spans="7:7">
      <c r="G7449" s="259"/>
    </row>
    <row r="7450" spans="7:7">
      <c r="G7450" s="259"/>
    </row>
    <row r="7451" spans="7:7">
      <c r="G7451" s="259"/>
    </row>
    <row r="7452" spans="7:7">
      <c r="G7452" s="259"/>
    </row>
    <row r="7453" spans="7:7">
      <c r="G7453" s="259"/>
    </row>
    <row r="7454" spans="7:7">
      <c r="G7454" s="259"/>
    </row>
    <row r="7455" spans="7:7">
      <c r="G7455" s="259"/>
    </row>
    <row r="7456" spans="7:7">
      <c r="G7456" s="259"/>
    </row>
    <row r="7457" spans="7:7">
      <c r="G7457" s="259"/>
    </row>
    <row r="7458" spans="7:7">
      <c r="G7458" s="259"/>
    </row>
    <row r="7459" spans="7:7">
      <c r="G7459" s="259"/>
    </row>
    <row r="7460" spans="7:7">
      <c r="G7460" s="259"/>
    </row>
    <row r="7461" spans="7:7">
      <c r="G7461" s="259"/>
    </row>
    <row r="7462" spans="7:7">
      <c r="G7462" s="259"/>
    </row>
    <row r="7463" spans="7:7">
      <c r="G7463" s="259"/>
    </row>
    <row r="7464" spans="7:7">
      <c r="G7464" s="259"/>
    </row>
    <row r="7465" spans="7:7">
      <c r="G7465" s="259"/>
    </row>
    <row r="7466" spans="7:7">
      <c r="G7466" s="259"/>
    </row>
    <row r="7467" spans="7:7">
      <c r="G7467" s="259"/>
    </row>
    <row r="7468" spans="7:7">
      <c r="G7468" s="259"/>
    </row>
    <row r="7469" spans="7:7">
      <c r="G7469" s="259"/>
    </row>
    <row r="7470" spans="7:7">
      <c r="G7470" s="259"/>
    </row>
    <row r="7471" spans="7:7">
      <c r="G7471" s="259"/>
    </row>
    <row r="7472" spans="7:7">
      <c r="G7472" s="259"/>
    </row>
    <row r="7473" spans="7:7">
      <c r="G7473" s="259"/>
    </row>
    <row r="7474" spans="7:7">
      <c r="G7474" s="259"/>
    </row>
    <row r="7475" spans="7:7">
      <c r="G7475" s="259"/>
    </row>
    <row r="7476" spans="7:7">
      <c r="G7476" s="259"/>
    </row>
    <row r="7477" spans="7:7">
      <c r="G7477" s="259"/>
    </row>
    <row r="7478" spans="7:7">
      <c r="G7478" s="259"/>
    </row>
    <row r="7479" spans="7:7">
      <c r="G7479" s="259"/>
    </row>
    <row r="7480" spans="7:7">
      <c r="G7480" s="259"/>
    </row>
    <row r="7481" spans="7:7">
      <c r="G7481" s="259"/>
    </row>
    <row r="7482" spans="7:7">
      <c r="G7482" s="259"/>
    </row>
    <row r="7483" spans="7:7">
      <c r="G7483" s="259"/>
    </row>
    <row r="7484" spans="7:7">
      <c r="G7484" s="259"/>
    </row>
    <row r="7485" spans="7:7">
      <c r="G7485" s="259"/>
    </row>
    <row r="7486" spans="7:7">
      <c r="G7486" s="259"/>
    </row>
    <row r="7487" spans="7:7">
      <c r="G7487" s="259"/>
    </row>
    <row r="7488" spans="7:7">
      <c r="G7488" s="259"/>
    </row>
    <row r="7489" spans="7:7">
      <c r="G7489" s="259"/>
    </row>
    <row r="7490" spans="7:7">
      <c r="G7490" s="259"/>
    </row>
    <row r="7491" spans="7:7">
      <c r="G7491" s="259"/>
    </row>
    <row r="7492" spans="7:7">
      <c r="G7492" s="259"/>
    </row>
    <row r="7493" spans="7:7">
      <c r="G7493" s="259"/>
    </row>
    <row r="7494" spans="7:7">
      <c r="G7494" s="259"/>
    </row>
    <row r="7495" spans="7:7">
      <c r="G7495" s="259"/>
    </row>
    <row r="7496" spans="7:7">
      <c r="G7496" s="259"/>
    </row>
    <row r="7497" spans="7:7">
      <c r="G7497" s="259"/>
    </row>
    <row r="7498" spans="7:7">
      <c r="G7498" s="259"/>
    </row>
    <row r="7499" spans="7:7">
      <c r="G7499" s="259"/>
    </row>
    <row r="7500" spans="7:7">
      <c r="G7500" s="259"/>
    </row>
    <row r="7501" spans="7:7">
      <c r="G7501" s="259"/>
    </row>
    <row r="7502" spans="7:7">
      <c r="G7502" s="259"/>
    </row>
    <row r="7503" spans="7:7">
      <c r="G7503" s="259"/>
    </row>
    <row r="7504" spans="7:7">
      <c r="G7504" s="259"/>
    </row>
    <row r="7505" spans="7:7">
      <c r="G7505" s="259"/>
    </row>
    <row r="7506" spans="7:7">
      <c r="G7506" s="259"/>
    </row>
    <row r="7507" spans="7:7">
      <c r="G7507" s="259"/>
    </row>
    <row r="7508" spans="7:7">
      <c r="G7508" s="259"/>
    </row>
    <row r="7509" spans="7:7">
      <c r="G7509" s="259"/>
    </row>
    <row r="7510" spans="7:7">
      <c r="G7510" s="259"/>
    </row>
    <row r="7511" spans="7:7">
      <c r="G7511" s="259"/>
    </row>
    <row r="7512" spans="7:7">
      <c r="G7512" s="259"/>
    </row>
    <row r="7513" spans="7:7">
      <c r="G7513" s="259"/>
    </row>
    <row r="7514" spans="7:7">
      <c r="G7514" s="259"/>
    </row>
    <row r="7515" spans="7:7">
      <c r="G7515" s="259"/>
    </row>
    <row r="7516" spans="7:7">
      <c r="G7516" s="259"/>
    </row>
    <row r="7517" spans="7:7">
      <c r="G7517" s="259"/>
    </row>
    <row r="7518" spans="7:7">
      <c r="G7518" s="259"/>
    </row>
    <row r="7519" spans="7:7">
      <c r="G7519" s="259"/>
    </row>
    <row r="7520" spans="7:7">
      <c r="G7520" s="259"/>
    </row>
    <row r="7521" spans="7:7">
      <c r="G7521" s="259"/>
    </row>
    <row r="7522" spans="7:7">
      <c r="G7522" s="259"/>
    </row>
    <row r="7523" spans="7:7">
      <c r="G7523" s="259"/>
    </row>
    <row r="7524" spans="7:7">
      <c r="G7524" s="259"/>
    </row>
    <row r="7525" spans="7:7">
      <c r="G7525" s="259"/>
    </row>
    <row r="7526" spans="7:7">
      <c r="G7526" s="259"/>
    </row>
    <row r="7527" spans="7:7">
      <c r="G7527" s="259"/>
    </row>
    <row r="7528" spans="7:7">
      <c r="G7528" s="259"/>
    </row>
    <row r="7529" spans="7:7">
      <c r="G7529" s="259"/>
    </row>
    <row r="7530" spans="7:7">
      <c r="G7530" s="259"/>
    </row>
    <row r="7531" spans="7:7">
      <c r="G7531" s="259"/>
    </row>
    <row r="7532" spans="7:7">
      <c r="G7532" s="259"/>
    </row>
    <row r="7533" spans="7:7">
      <c r="G7533" s="259"/>
    </row>
    <row r="7534" spans="7:7">
      <c r="G7534" s="259"/>
    </row>
    <row r="7535" spans="7:7">
      <c r="G7535" s="259"/>
    </row>
    <row r="7536" spans="7:7">
      <c r="G7536" s="259"/>
    </row>
    <row r="7537" spans="7:7">
      <c r="G7537" s="259"/>
    </row>
    <row r="7538" spans="7:7">
      <c r="G7538" s="259"/>
    </row>
    <row r="7539" spans="7:7">
      <c r="G7539" s="259"/>
    </row>
    <row r="7540" spans="7:7">
      <c r="G7540" s="259"/>
    </row>
    <row r="7541" spans="7:7">
      <c r="G7541" s="259"/>
    </row>
    <row r="7542" spans="7:7">
      <c r="G7542" s="259"/>
    </row>
    <row r="7543" spans="7:7">
      <c r="G7543" s="259"/>
    </row>
    <row r="7544" spans="7:7">
      <c r="G7544" s="259"/>
    </row>
    <row r="7545" spans="7:7">
      <c r="G7545" s="259"/>
    </row>
    <row r="7546" spans="7:7">
      <c r="G7546" s="259"/>
    </row>
    <row r="7547" spans="7:7">
      <c r="G7547" s="259"/>
    </row>
    <row r="7548" spans="7:7">
      <c r="G7548" s="259"/>
    </row>
    <row r="7549" spans="7:7">
      <c r="G7549" s="259"/>
    </row>
    <row r="7550" spans="7:7">
      <c r="G7550" s="259"/>
    </row>
    <row r="7551" spans="7:7">
      <c r="G7551" s="259"/>
    </row>
    <row r="7552" spans="7:7">
      <c r="G7552" s="259"/>
    </row>
    <row r="7553" spans="7:7">
      <c r="G7553" s="259"/>
    </row>
    <row r="7554" spans="7:7">
      <c r="G7554" s="259"/>
    </row>
    <row r="7555" spans="7:7">
      <c r="G7555" s="259"/>
    </row>
    <row r="7556" spans="7:7">
      <c r="G7556" s="259"/>
    </row>
    <row r="7557" spans="7:7">
      <c r="G7557" s="259"/>
    </row>
    <row r="7558" spans="7:7">
      <c r="G7558" s="259"/>
    </row>
    <row r="7559" spans="7:7">
      <c r="G7559" s="259"/>
    </row>
    <row r="7560" spans="7:7">
      <c r="G7560" s="259"/>
    </row>
    <row r="7561" spans="7:7">
      <c r="G7561" s="259"/>
    </row>
    <row r="7562" spans="7:7">
      <c r="G7562" s="259"/>
    </row>
    <row r="7563" spans="7:7">
      <c r="G7563" s="259"/>
    </row>
    <row r="7564" spans="7:7">
      <c r="G7564" s="259"/>
    </row>
    <row r="7565" spans="7:7">
      <c r="G7565" s="259"/>
    </row>
    <row r="7566" spans="7:7">
      <c r="G7566" s="259"/>
    </row>
    <row r="7567" spans="7:7">
      <c r="G7567" s="259"/>
    </row>
    <row r="7568" spans="7:7">
      <c r="G7568" s="259"/>
    </row>
    <row r="7569" spans="7:7">
      <c r="G7569" s="259"/>
    </row>
    <row r="7570" spans="7:7">
      <c r="G7570" s="259"/>
    </row>
    <row r="7571" spans="7:7">
      <c r="G7571" s="259"/>
    </row>
    <row r="7572" spans="7:7">
      <c r="G7572" s="259"/>
    </row>
    <row r="7573" spans="7:7">
      <c r="G7573" s="259"/>
    </row>
    <row r="7574" spans="7:7">
      <c r="G7574" s="259"/>
    </row>
    <row r="7575" spans="7:7">
      <c r="G7575" s="259"/>
    </row>
    <row r="7576" spans="7:7">
      <c r="G7576" s="259"/>
    </row>
    <row r="7577" spans="7:7">
      <c r="G7577" s="259"/>
    </row>
    <row r="7578" spans="7:7">
      <c r="G7578" s="259"/>
    </row>
    <row r="7579" spans="7:7">
      <c r="G7579" s="259"/>
    </row>
    <row r="7580" spans="7:7">
      <c r="G7580" s="259"/>
    </row>
    <row r="7581" spans="7:7">
      <c r="G7581" s="259"/>
    </row>
    <row r="7582" spans="7:7">
      <c r="G7582" s="259"/>
    </row>
    <row r="7583" spans="7:7">
      <c r="G7583" s="259"/>
    </row>
    <row r="7584" spans="7:7">
      <c r="G7584" s="259"/>
    </row>
    <row r="7585" spans="7:7">
      <c r="G7585" s="259"/>
    </row>
    <row r="7586" spans="7:7">
      <c r="G7586" s="259"/>
    </row>
    <row r="7587" spans="7:7">
      <c r="G7587" s="259"/>
    </row>
    <row r="7588" spans="7:7">
      <c r="G7588" s="259"/>
    </row>
    <row r="7589" spans="7:7">
      <c r="G7589" s="259"/>
    </row>
    <row r="7590" spans="7:7">
      <c r="G7590" s="259"/>
    </row>
    <row r="7591" spans="7:7">
      <c r="G7591" s="259"/>
    </row>
    <row r="7592" spans="7:7">
      <c r="G7592" s="259"/>
    </row>
    <row r="7593" spans="7:7">
      <c r="G7593" s="259"/>
    </row>
    <row r="7594" spans="7:7">
      <c r="G7594" s="259"/>
    </row>
    <row r="7595" spans="7:7">
      <c r="G7595" s="259"/>
    </row>
    <row r="7596" spans="7:7">
      <c r="G7596" s="259"/>
    </row>
    <row r="7597" spans="7:7">
      <c r="G7597" s="259"/>
    </row>
    <row r="7598" spans="7:7">
      <c r="G7598" s="259"/>
    </row>
    <row r="7599" spans="7:7">
      <c r="G7599" s="259"/>
    </row>
    <row r="7600" spans="7:7">
      <c r="G7600" s="259"/>
    </row>
    <row r="7601" spans="7:7">
      <c r="G7601" s="259"/>
    </row>
    <row r="7602" spans="7:7">
      <c r="G7602" s="259"/>
    </row>
    <row r="7603" spans="7:7">
      <c r="G7603" s="259"/>
    </row>
    <row r="7604" spans="7:7">
      <c r="G7604" s="259"/>
    </row>
    <row r="7605" spans="7:7">
      <c r="G7605" s="259"/>
    </row>
    <row r="7606" spans="7:7">
      <c r="G7606" s="259"/>
    </row>
    <row r="7607" spans="7:7">
      <c r="G7607" s="259"/>
    </row>
    <row r="7608" spans="7:7">
      <c r="G7608" s="259"/>
    </row>
    <row r="7609" spans="7:7">
      <c r="G7609" s="259"/>
    </row>
    <row r="7610" spans="7:7">
      <c r="G7610" s="259"/>
    </row>
    <row r="7611" spans="7:7">
      <c r="G7611" s="259"/>
    </row>
    <row r="7612" spans="7:7">
      <c r="G7612" s="259"/>
    </row>
    <row r="7613" spans="7:7">
      <c r="G7613" s="259"/>
    </row>
    <row r="7614" spans="7:7">
      <c r="G7614" s="259"/>
    </row>
    <row r="7615" spans="7:7">
      <c r="G7615" s="259"/>
    </row>
    <row r="7616" spans="7:7">
      <c r="G7616" s="259"/>
    </row>
    <row r="7617" spans="7:7">
      <c r="G7617" s="259"/>
    </row>
    <row r="7618" spans="7:7">
      <c r="G7618" s="259"/>
    </row>
    <row r="7619" spans="7:7">
      <c r="G7619" s="259"/>
    </row>
    <row r="7620" spans="7:7">
      <c r="G7620" s="259"/>
    </row>
    <row r="7621" spans="7:7">
      <c r="G7621" s="259"/>
    </row>
    <row r="7622" spans="7:7">
      <c r="G7622" s="259"/>
    </row>
    <row r="7623" spans="7:7">
      <c r="G7623" s="259"/>
    </row>
    <row r="7624" spans="7:7">
      <c r="G7624" s="259"/>
    </row>
    <row r="7625" spans="7:7">
      <c r="G7625" s="259"/>
    </row>
    <row r="7626" spans="7:7">
      <c r="G7626" s="259"/>
    </row>
    <row r="7627" spans="7:7">
      <c r="G7627" s="259"/>
    </row>
    <row r="7628" spans="7:7">
      <c r="G7628" s="259"/>
    </row>
    <row r="7629" spans="7:7">
      <c r="G7629" s="259"/>
    </row>
    <row r="7630" spans="7:7">
      <c r="G7630" s="259"/>
    </row>
    <row r="7631" spans="7:7">
      <c r="G7631" s="259"/>
    </row>
    <row r="7632" spans="7:7">
      <c r="G7632" s="259"/>
    </row>
    <row r="7633" spans="7:7">
      <c r="G7633" s="259"/>
    </row>
    <row r="7634" spans="7:7">
      <c r="G7634" s="259"/>
    </row>
    <row r="7635" spans="7:7">
      <c r="G7635" s="259"/>
    </row>
    <row r="7636" spans="7:7">
      <c r="G7636" s="259"/>
    </row>
    <row r="7637" spans="7:7">
      <c r="G7637" s="259"/>
    </row>
    <row r="7638" spans="7:7">
      <c r="G7638" s="259"/>
    </row>
    <row r="7639" spans="7:7">
      <c r="G7639" s="259"/>
    </row>
    <row r="7640" spans="7:7">
      <c r="G7640" s="259"/>
    </row>
    <row r="7641" spans="7:7">
      <c r="G7641" s="259"/>
    </row>
    <row r="7642" spans="7:7">
      <c r="G7642" s="259"/>
    </row>
    <row r="7643" spans="7:7">
      <c r="G7643" s="259"/>
    </row>
    <row r="7644" spans="7:7">
      <c r="G7644" s="259"/>
    </row>
    <row r="7645" spans="7:7">
      <c r="G7645" s="259"/>
    </row>
    <row r="7646" spans="7:7">
      <c r="G7646" s="259"/>
    </row>
    <row r="7647" spans="7:7">
      <c r="G7647" s="259"/>
    </row>
    <row r="7648" spans="7:7">
      <c r="G7648" s="259"/>
    </row>
    <row r="7649" spans="7:7">
      <c r="G7649" s="259"/>
    </row>
    <row r="7650" spans="7:7">
      <c r="G7650" s="259"/>
    </row>
    <row r="7651" spans="7:7">
      <c r="G7651" s="259"/>
    </row>
    <row r="7652" spans="7:7">
      <c r="G7652" s="259"/>
    </row>
    <row r="7653" spans="7:7">
      <c r="G7653" s="259"/>
    </row>
    <row r="7654" spans="7:7">
      <c r="G7654" s="259"/>
    </row>
    <row r="7655" spans="7:7">
      <c r="G7655" s="259"/>
    </row>
    <row r="7656" spans="7:7">
      <c r="G7656" s="259"/>
    </row>
    <row r="7657" spans="7:7">
      <c r="G7657" s="259"/>
    </row>
    <row r="7658" spans="7:7">
      <c r="G7658" s="259"/>
    </row>
    <row r="7659" spans="7:7">
      <c r="G7659" s="259"/>
    </row>
    <row r="7660" spans="7:7">
      <c r="G7660" s="259"/>
    </row>
    <row r="7661" spans="7:7">
      <c r="G7661" s="259"/>
    </row>
    <row r="7662" spans="7:7">
      <c r="G7662" s="259"/>
    </row>
    <row r="7663" spans="7:7">
      <c r="G7663" s="259"/>
    </row>
    <row r="7664" spans="7:7">
      <c r="G7664" s="259"/>
    </row>
    <row r="7665" spans="7:7">
      <c r="G7665" s="259"/>
    </row>
    <row r="7666" spans="7:7">
      <c r="G7666" s="259"/>
    </row>
    <row r="7667" spans="7:7">
      <c r="G7667" s="259"/>
    </row>
    <row r="7668" spans="7:7">
      <c r="G7668" s="259"/>
    </row>
    <row r="7669" spans="7:7">
      <c r="G7669" s="259"/>
    </row>
    <row r="7670" spans="7:7">
      <c r="G7670" s="259"/>
    </row>
    <row r="7671" spans="7:7">
      <c r="G7671" s="259"/>
    </row>
    <row r="7672" spans="7:7">
      <c r="G7672" s="259"/>
    </row>
    <row r="7673" spans="7:7">
      <c r="G7673" s="259"/>
    </row>
    <row r="7674" spans="7:7">
      <c r="G7674" s="259"/>
    </row>
    <row r="7675" spans="7:7">
      <c r="G7675" s="259"/>
    </row>
    <row r="7676" spans="7:7">
      <c r="G7676" s="259"/>
    </row>
    <row r="7677" spans="7:7">
      <c r="G7677" s="259"/>
    </row>
    <row r="7678" spans="7:7">
      <c r="G7678" s="259"/>
    </row>
    <row r="7679" spans="7:7">
      <c r="G7679" s="259"/>
    </row>
    <row r="7680" spans="7:7">
      <c r="G7680" s="259"/>
    </row>
    <row r="7681" spans="7:7">
      <c r="G7681" s="259"/>
    </row>
    <row r="7682" spans="7:7">
      <c r="G7682" s="259"/>
    </row>
    <row r="7683" spans="7:7">
      <c r="G7683" s="259"/>
    </row>
    <row r="7684" spans="7:7">
      <c r="G7684" s="259"/>
    </row>
    <row r="7685" spans="7:7">
      <c r="G7685" s="259"/>
    </row>
    <row r="7686" spans="7:7">
      <c r="G7686" s="259"/>
    </row>
    <row r="7687" spans="7:7">
      <c r="G7687" s="259"/>
    </row>
    <row r="7688" spans="7:7">
      <c r="G7688" s="259"/>
    </row>
    <row r="7689" spans="7:7">
      <c r="G7689" s="259"/>
    </row>
    <row r="7690" spans="7:7">
      <c r="G7690" s="259"/>
    </row>
    <row r="7691" spans="7:7">
      <c r="G7691" s="259"/>
    </row>
    <row r="7692" spans="7:7">
      <c r="G7692" s="259"/>
    </row>
    <row r="7693" spans="7:7">
      <c r="G7693" s="259"/>
    </row>
    <row r="7694" spans="7:7">
      <c r="G7694" s="259"/>
    </row>
    <row r="7695" spans="7:7">
      <c r="G7695" s="259"/>
    </row>
    <row r="7696" spans="7:7">
      <c r="G7696" s="259"/>
    </row>
    <row r="7697" spans="7:7">
      <c r="G7697" s="259"/>
    </row>
    <row r="7698" spans="7:7">
      <c r="G7698" s="259"/>
    </row>
    <row r="7699" spans="7:7">
      <c r="G7699" s="259"/>
    </row>
    <row r="7700" spans="7:7">
      <c r="G7700" s="259"/>
    </row>
    <row r="7701" spans="7:7">
      <c r="G7701" s="259"/>
    </row>
    <row r="7702" spans="7:7">
      <c r="G7702" s="259"/>
    </row>
    <row r="7703" spans="7:7">
      <c r="G7703" s="259"/>
    </row>
    <row r="7704" spans="7:7">
      <c r="G7704" s="259"/>
    </row>
    <row r="7705" spans="7:7">
      <c r="G7705" s="259"/>
    </row>
    <row r="7706" spans="7:7">
      <c r="G7706" s="259"/>
    </row>
    <row r="7707" spans="7:7">
      <c r="G7707" s="259"/>
    </row>
    <row r="7708" spans="7:7">
      <c r="G7708" s="259"/>
    </row>
    <row r="7709" spans="7:7">
      <c r="G7709" s="259"/>
    </row>
    <row r="7710" spans="7:7">
      <c r="G7710" s="259"/>
    </row>
    <row r="7711" spans="7:7">
      <c r="G7711" s="259"/>
    </row>
    <row r="7712" spans="7:7">
      <c r="G7712" s="259"/>
    </row>
    <row r="7713" spans="7:7">
      <c r="G7713" s="259"/>
    </row>
    <row r="7714" spans="7:7">
      <c r="G7714" s="259"/>
    </row>
    <row r="7715" spans="7:7">
      <c r="G7715" s="259"/>
    </row>
    <row r="7716" spans="7:7">
      <c r="G7716" s="259"/>
    </row>
    <row r="7717" spans="7:7">
      <c r="G7717" s="259"/>
    </row>
    <row r="7718" spans="7:7">
      <c r="G7718" s="259"/>
    </row>
    <row r="7719" spans="7:7">
      <c r="G7719" s="259"/>
    </row>
    <row r="7720" spans="7:7">
      <c r="G7720" s="259"/>
    </row>
    <row r="7721" spans="7:7">
      <c r="G7721" s="259"/>
    </row>
    <row r="7722" spans="7:7">
      <c r="G7722" s="259"/>
    </row>
    <row r="7723" spans="7:7">
      <c r="G7723" s="259"/>
    </row>
    <row r="7724" spans="7:7">
      <c r="G7724" s="259"/>
    </row>
    <row r="7725" spans="7:7">
      <c r="G7725" s="259"/>
    </row>
    <row r="7726" spans="7:7">
      <c r="G7726" s="259"/>
    </row>
    <row r="7727" spans="7:7">
      <c r="G7727" s="259"/>
    </row>
    <row r="7728" spans="7:7">
      <c r="G7728" s="259"/>
    </row>
    <row r="7729" spans="7:7">
      <c r="G7729" s="259"/>
    </row>
    <row r="7730" spans="7:7">
      <c r="G7730" s="259"/>
    </row>
    <row r="7731" spans="7:7">
      <c r="G7731" s="259"/>
    </row>
    <row r="7732" spans="7:7">
      <c r="G7732" s="259"/>
    </row>
    <row r="7733" spans="7:7">
      <c r="G7733" s="259"/>
    </row>
    <row r="7734" spans="7:7">
      <c r="G7734" s="259"/>
    </row>
    <row r="7735" spans="7:7">
      <c r="G7735" s="259"/>
    </row>
    <row r="7736" spans="7:7">
      <c r="G7736" s="259"/>
    </row>
    <row r="7737" spans="7:7">
      <c r="G7737" s="259"/>
    </row>
    <row r="7738" spans="7:7">
      <c r="G7738" s="259"/>
    </row>
    <row r="7739" spans="7:7">
      <c r="G7739" s="259"/>
    </row>
    <row r="7740" spans="7:7">
      <c r="G7740" s="259"/>
    </row>
    <row r="7741" spans="7:7">
      <c r="G7741" s="259"/>
    </row>
    <row r="7742" spans="7:7">
      <c r="G7742" s="259"/>
    </row>
    <row r="7743" spans="7:7">
      <c r="G7743" s="259"/>
    </row>
    <row r="7744" spans="7:7">
      <c r="G7744" s="259"/>
    </row>
    <row r="7745" spans="7:7">
      <c r="G7745" s="259"/>
    </row>
    <row r="7746" spans="7:7">
      <c r="G7746" s="259"/>
    </row>
    <row r="7747" spans="7:7">
      <c r="G7747" s="259"/>
    </row>
    <row r="7748" spans="7:7">
      <c r="G7748" s="259"/>
    </row>
    <row r="7749" spans="7:7">
      <c r="G7749" s="259"/>
    </row>
    <row r="7750" spans="7:7">
      <c r="G7750" s="259"/>
    </row>
    <row r="7751" spans="7:7">
      <c r="G7751" s="259"/>
    </row>
    <row r="7752" spans="7:7">
      <c r="G7752" s="259"/>
    </row>
    <row r="7753" spans="7:7">
      <c r="G7753" s="259"/>
    </row>
    <row r="7754" spans="7:7">
      <c r="G7754" s="259"/>
    </row>
    <row r="7755" spans="7:7">
      <c r="G7755" s="259"/>
    </row>
    <row r="7756" spans="7:7">
      <c r="G7756" s="259"/>
    </row>
    <row r="7757" spans="7:7">
      <c r="G7757" s="259"/>
    </row>
    <row r="7758" spans="7:7">
      <c r="G7758" s="259"/>
    </row>
    <row r="7759" spans="7:7">
      <c r="G7759" s="259"/>
    </row>
    <row r="7760" spans="7:7">
      <c r="G7760" s="259"/>
    </row>
    <row r="7761" spans="7:7">
      <c r="G7761" s="259"/>
    </row>
    <row r="7762" spans="7:7">
      <c r="G7762" s="259"/>
    </row>
    <row r="7763" spans="7:7">
      <c r="G7763" s="259"/>
    </row>
    <row r="7764" spans="7:7">
      <c r="G7764" s="259"/>
    </row>
    <row r="7765" spans="7:7">
      <c r="G7765" s="259"/>
    </row>
    <row r="7766" spans="7:7">
      <c r="G7766" s="259"/>
    </row>
    <row r="7767" spans="7:7">
      <c r="G7767" s="259"/>
    </row>
    <row r="7768" spans="7:7">
      <c r="G7768" s="259"/>
    </row>
    <row r="7769" spans="7:7">
      <c r="G7769" s="259"/>
    </row>
    <row r="7770" spans="7:7">
      <c r="G7770" s="259"/>
    </row>
    <row r="7771" spans="7:7">
      <c r="G7771" s="259"/>
    </row>
    <row r="7772" spans="7:7">
      <c r="G7772" s="259"/>
    </row>
    <row r="7773" spans="7:7">
      <c r="G7773" s="259"/>
    </row>
    <row r="7774" spans="7:7">
      <c r="G7774" s="259"/>
    </row>
    <row r="7775" spans="7:7">
      <c r="G7775" s="259"/>
    </row>
    <row r="7776" spans="7:7">
      <c r="G7776" s="259"/>
    </row>
    <row r="7777" spans="7:7">
      <c r="G7777" s="259"/>
    </row>
    <row r="7778" spans="7:7">
      <c r="G7778" s="259"/>
    </row>
    <row r="7779" spans="7:7">
      <c r="G7779" s="259"/>
    </row>
    <row r="7780" spans="7:7">
      <c r="G7780" s="259"/>
    </row>
    <row r="7781" spans="7:7">
      <c r="G7781" s="259"/>
    </row>
    <row r="7782" spans="7:7">
      <c r="G7782" s="259"/>
    </row>
    <row r="7783" spans="7:7">
      <c r="G7783" s="259"/>
    </row>
    <row r="7784" spans="7:7">
      <c r="G7784" s="259"/>
    </row>
    <row r="7785" spans="7:7">
      <c r="G7785" s="259"/>
    </row>
    <row r="7786" spans="7:7">
      <c r="G7786" s="259"/>
    </row>
    <row r="7787" spans="7:7">
      <c r="G7787" s="259"/>
    </row>
    <row r="7788" spans="7:7">
      <c r="G7788" s="259"/>
    </row>
    <row r="7789" spans="7:7">
      <c r="G7789" s="259"/>
    </row>
    <row r="7790" spans="7:7">
      <c r="G7790" s="259"/>
    </row>
    <row r="7791" spans="7:7">
      <c r="G7791" s="259"/>
    </row>
    <row r="7792" spans="7:7">
      <c r="G7792" s="259"/>
    </row>
    <row r="7793" spans="7:7">
      <c r="G7793" s="259"/>
    </row>
    <row r="7794" spans="7:7">
      <c r="G7794" s="259"/>
    </row>
    <row r="7795" spans="7:7">
      <c r="G7795" s="259"/>
    </row>
    <row r="7796" spans="7:7">
      <c r="G7796" s="259"/>
    </row>
    <row r="7797" spans="7:7">
      <c r="G7797" s="259"/>
    </row>
    <row r="7798" spans="7:7">
      <c r="G7798" s="259"/>
    </row>
    <row r="7799" spans="7:7">
      <c r="G7799" s="259"/>
    </row>
    <row r="7800" spans="7:7">
      <c r="G7800" s="259"/>
    </row>
    <row r="7801" spans="7:7">
      <c r="G7801" s="259"/>
    </row>
    <row r="7802" spans="7:7">
      <c r="G7802" s="259"/>
    </row>
    <row r="7803" spans="7:7">
      <c r="G7803" s="259"/>
    </row>
    <row r="7804" spans="7:7">
      <c r="G7804" s="259"/>
    </row>
    <row r="7805" spans="7:7">
      <c r="G7805" s="259"/>
    </row>
    <row r="7806" spans="7:7">
      <c r="G7806" s="259"/>
    </row>
    <row r="7807" spans="7:7">
      <c r="G7807" s="259"/>
    </row>
    <row r="7808" spans="7:7">
      <c r="G7808" s="259"/>
    </row>
    <row r="7809" spans="7:7">
      <c r="G7809" s="259"/>
    </row>
    <row r="7810" spans="7:7">
      <c r="G7810" s="259"/>
    </row>
    <row r="7811" spans="7:7">
      <c r="G7811" s="259"/>
    </row>
    <row r="7812" spans="7:7">
      <c r="G7812" s="259"/>
    </row>
    <row r="7813" spans="7:7">
      <c r="G7813" s="259"/>
    </row>
    <row r="7814" spans="7:7">
      <c r="G7814" s="259"/>
    </row>
    <row r="7815" spans="7:7">
      <c r="G7815" s="259"/>
    </row>
    <row r="7816" spans="7:7">
      <c r="G7816" s="259"/>
    </row>
    <row r="7817" spans="7:7">
      <c r="G7817" s="259"/>
    </row>
    <row r="7818" spans="7:7">
      <c r="G7818" s="259"/>
    </row>
    <row r="7819" spans="7:7">
      <c r="G7819" s="259"/>
    </row>
    <row r="7820" spans="7:7">
      <c r="G7820" s="259"/>
    </row>
    <row r="7821" spans="7:7">
      <c r="G7821" s="259"/>
    </row>
    <row r="7822" spans="7:7">
      <c r="G7822" s="259"/>
    </row>
    <row r="7823" spans="7:7">
      <c r="G7823" s="259"/>
    </row>
    <row r="7824" spans="7:7">
      <c r="G7824" s="259"/>
    </row>
    <row r="7825" spans="7:7">
      <c r="G7825" s="259"/>
    </row>
    <row r="7826" spans="7:7">
      <c r="G7826" s="259"/>
    </row>
    <row r="7827" spans="7:7">
      <c r="G7827" s="259"/>
    </row>
    <row r="7828" spans="7:7">
      <c r="G7828" s="259"/>
    </row>
    <row r="7829" spans="7:7">
      <c r="G7829" s="259"/>
    </row>
    <row r="7830" spans="7:7">
      <c r="G7830" s="259"/>
    </row>
    <row r="7831" spans="7:7">
      <c r="G7831" s="259"/>
    </row>
    <row r="7832" spans="7:7">
      <c r="G7832" s="259"/>
    </row>
    <row r="7833" spans="7:7">
      <c r="G7833" s="259"/>
    </row>
    <row r="7834" spans="7:7">
      <c r="G7834" s="259"/>
    </row>
    <row r="7835" spans="7:7">
      <c r="G7835" s="259"/>
    </row>
    <row r="7836" spans="7:7">
      <c r="G7836" s="259"/>
    </row>
    <row r="7837" spans="7:7">
      <c r="G7837" s="259"/>
    </row>
    <row r="7838" spans="7:7">
      <c r="G7838" s="259"/>
    </row>
    <row r="7839" spans="7:7">
      <c r="G7839" s="259"/>
    </row>
    <row r="7840" spans="7:7">
      <c r="G7840" s="259"/>
    </row>
    <row r="7841" spans="7:7">
      <c r="G7841" s="259"/>
    </row>
    <row r="7842" spans="7:7">
      <c r="G7842" s="259"/>
    </row>
    <row r="7843" spans="7:7">
      <c r="G7843" s="259"/>
    </row>
    <row r="7844" spans="7:7">
      <c r="G7844" s="259"/>
    </row>
    <row r="7845" spans="7:7">
      <c r="G7845" s="259"/>
    </row>
    <row r="7846" spans="7:7">
      <c r="G7846" s="259"/>
    </row>
    <row r="7847" spans="7:7">
      <c r="G7847" s="259"/>
    </row>
    <row r="7848" spans="7:7">
      <c r="G7848" s="259"/>
    </row>
    <row r="7849" spans="7:7">
      <c r="G7849" s="259"/>
    </row>
    <row r="7850" spans="7:7">
      <c r="G7850" s="259"/>
    </row>
    <row r="7851" spans="7:7">
      <c r="G7851" s="259"/>
    </row>
    <row r="7852" spans="7:7">
      <c r="G7852" s="259"/>
    </row>
    <row r="7853" spans="7:7">
      <c r="G7853" s="259"/>
    </row>
    <row r="7854" spans="7:7">
      <c r="G7854" s="259"/>
    </row>
    <row r="7855" spans="7:7">
      <c r="G7855" s="259"/>
    </row>
    <row r="7856" spans="7:7">
      <c r="G7856" s="259"/>
    </row>
    <row r="7857" spans="7:7">
      <c r="G7857" s="259"/>
    </row>
    <row r="7858" spans="7:7">
      <c r="G7858" s="259"/>
    </row>
    <row r="7859" spans="7:7">
      <c r="G7859" s="259"/>
    </row>
    <row r="7860" spans="7:7">
      <c r="G7860" s="259"/>
    </row>
    <row r="7861" spans="7:7">
      <c r="G7861" s="259"/>
    </row>
    <row r="7862" spans="7:7">
      <c r="G7862" s="259"/>
    </row>
    <row r="7863" spans="7:7">
      <c r="G7863" s="259"/>
    </row>
    <row r="7864" spans="7:7">
      <c r="G7864" s="259"/>
    </row>
    <row r="7865" spans="7:7">
      <c r="G7865" s="259"/>
    </row>
    <row r="7866" spans="7:7">
      <c r="G7866" s="259"/>
    </row>
    <row r="7867" spans="7:7">
      <c r="G7867" s="259"/>
    </row>
    <row r="7868" spans="7:7">
      <c r="G7868" s="259"/>
    </row>
    <row r="7869" spans="7:7">
      <c r="G7869" s="259"/>
    </row>
    <row r="7870" spans="7:7">
      <c r="G7870" s="259"/>
    </row>
    <row r="7871" spans="7:7">
      <c r="G7871" s="259"/>
    </row>
    <row r="7872" spans="7:7">
      <c r="G7872" s="259"/>
    </row>
    <row r="7873" spans="7:7">
      <c r="G7873" s="259"/>
    </row>
    <row r="7874" spans="7:7">
      <c r="G7874" s="259"/>
    </row>
    <row r="7875" spans="7:7">
      <c r="G7875" s="259"/>
    </row>
    <row r="7876" spans="7:7">
      <c r="G7876" s="259"/>
    </row>
    <row r="7877" spans="7:7">
      <c r="G7877" s="259"/>
    </row>
    <row r="7878" spans="7:7">
      <c r="G7878" s="259"/>
    </row>
    <row r="7879" spans="7:7">
      <c r="G7879" s="259"/>
    </row>
    <row r="7880" spans="7:7">
      <c r="G7880" s="259"/>
    </row>
    <row r="7881" spans="7:7">
      <c r="G7881" s="259"/>
    </row>
    <row r="7882" spans="7:7">
      <c r="G7882" s="259"/>
    </row>
    <row r="7883" spans="7:7">
      <c r="G7883" s="259"/>
    </row>
    <row r="7884" spans="7:7">
      <c r="G7884" s="259"/>
    </row>
    <row r="7885" spans="7:7">
      <c r="G7885" s="259"/>
    </row>
    <row r="7886" spans="7:7">
      <c r="G7886" s="259"/>
    </row>
    <row r="7887" spans="7:7">
      <c r="G7887" s="259"/>
    </row>
    <row r="7888" spans="7:7">
      <c r="G7888" s="259"/>
    </row>
    <row r="7889" spans="7:7">
      <c r="G7889" s="259"/>
    </row>
    <row r="7890" spans="7:7">
      <c r="G7890" s="259"/>
    </row>
    <row r="7891" spans="7:7">
      <c r="G7891" s="259"/>
    </row>
    <row r="7892" spans="7:7">
      <c r="G7892" s="259"/>
    </row>
    <row r="7893" spans="7:7">
      <c r="G7893" s="259"/>
    </row>
    <row r="7894" spans="7:7">
      <c r="G7894" s="259"/>
    </row>
    <row r="7895" spans="7:7">
      <c r="G7895" s="259"/>
    </row>
    <row r="7896" spans="7:7">
      <c r="G7896" s="259"/>
    </row>
    <row r="7897" spans="7:7">
      <c r="G7897" s="259"/>
    </row>
    <row r="7898" spans="7:7">
      <c r="G7898" s="259"/>
    </row>
    <row r="7899" spans="7:7">
      <c r="G7899" s="259"/>
    </row>
    <row r="7900" spans="7:7">
      <c r="G7900" s="259"/>
    </row>
    <row r="7901" spans="7:7">
      <c r="G7901" s="259"/>
    </row>
    <row r="7902" spans="7:7">
      <c r="G7902" s="259"/>
    </row>
    <row r="7903" spans="7:7">
      <c r="G7903" s="259"/>
    </row>
    <row r="7904" spans="7:7">
      <c r="G7904" s="259"/>
    </row>
    <row r="7905" spans="7:7">
      <c r="G7905" s="259"/>
    </row>
    <row r="7906" spans="7:7">
      <c r="G7906" s="259"/>
    </row>
    <row r="7907" spans="7:7">
      <c r="G7907" s="259"/>
    </row>
    <row r="7908" spans="7:7">
      <c r="G7908" s="259"/>
    </row>
    <row r="7909" spans="7:7">
      <c r="G7909" s="259"/>
    </row>
    <row r="7910" spans="7:7">
      <c r="G7910" s="259"/>
    </row>
    <row r="7911" spans="7:7">
      <c r="G7911" s="259"/>
    </row>
    <row r="7912" spans="7:7">
      <c r="G7912" s="259"/>
    </row>
    <row r="7913" spans="7:7">
      <c r="G7913" s="259"/>
    </row>
    <row r="7914" spans="7:7">
      <c r="G7914" s="259"/>
    </row>
    <row r="7915" spans="7:7">
      <c r="G7915" s="259"/>
    </row>
    <row r="7916" spans="7:7">
      <c r="G7916" s="259"/>
    </row>
    <row r="7917" spans="7:7">
      <c r="G7917" s="259"/>
    </row>
    <row r="7918" spans="7:7">
      <c r="G7918" s="259"/>
    </row>
    <row r="7919" spans="7:7">
      <c r="G7919" s="259"/>
    </row>
    <row r="7920" spans="7:7">
      <c r="G7920" s="259"/>
    </row>
    <row r="7921" spans="7:7">
      <c r="G7921" s="259"/>
    </row>
    <row r="7922" spans="7:7">
      <c r="G7922" s="259"/>
    </row>
    <row r="7923" spans="7:7">
      <c r="G7923" s="259"/>
    </row>
    <row r="7924" spans="7:7">
      <c r="G7924" s="259"/>
    </row>
    <row r="7925" spans="7:7">
      <c r="G7925" s="259"/>
    </row>
    <row r="7926" spans="7:7">
      <c r="G7926" s="259"/>
    </row>
    <row r="7927" spans="7:7">
      <c r="G7927" s="259"/>
    </row>
    <row r="7928" spans="7:7">
      <c r="G7928" s="259"/>
    </row>
    <row r="7929" spans="7:7">
      <c r="G7929" s="259"/>
    </row>
    <row r="7930" spans="7:7">
      <c r="G7930" s="259"/>
    </row>
    <row r="7931" spans="7:7">
      <c r="G7931" s="259"/>
    </row>
    <row r="7932" spans="7:7">
      <c r="G7932" s="259"/>
    </row>
    <row r="7933" spans="7:7">
      <c r="G7933" s="259"/>
    </row>
    <row r="7934" spans="7:7">
      <c r="G7934" s="259"/>
    </row>
    <row r="7935" spans="7:7">
      <c r="G7935" s="259"/>
    </row>
    <row r="7936" spans="7:7">
      <c r="G7936" s="259"/>
    </row>
    <row r="7937" spans="7:7">
      <c r="G7937" s="259"/>
    </row>
    <row r="7938" spans="7:7">
      <c r="G7938" s="259"/>
    </row>
    <row r="7939" spans="7:7">
      <c r="G7939" s="259"/>
    </row>
    <row r="7940" spans="7:7">
      <c r="G7940" s="259"/>
    </row>
    <row r="7941" spans="7:7">
      <c r="G7941" s="259"/>
    </row>
    <row r="7942" spans="7:7">
      <c r="G7942" s="259"/>
    </row>
    <row r="7943" spans="7:7">
      <c r="G7943" s="259"/>
    </row>
    <row r="7944" spans="7:7">
      <c r="G7944" s="259"/>
    </row>
    <row r="7945" spans="7:7">
      <c r="G7945" s="259"/>
    </row>
    <row r="7946" spans="7:7">
      <c r="G7946" s="259"/>
    </row>
    <row r="7947" spans="7:7">
      <c r="G7947" s="259"/>
    </row>
    <row r="7948" spans="7:7">
      <c r="G7948" s="259"/>
    </row>
    <row r="7949" spans="7:7">
      <c r="G7949" s="259"/>
    </row>
    <row r="7950" spans="7:7">
      <c r="G7950" s="259"/>
    </row>
    <row r="7951" spans="7:7">
      <c r="G7951" s="259"/>
    </row>
    <row r="7952" spans="7:7">
      <c r="G7952" s="259"/>
    </row>
    <row r="7953" spans="7:7">
      <c r="G7953" s="259"/>
    </row>
    <row r="7954" spans="7:7">
      <c r="G7954" s="259"/>
    </row>
    <row r="7955" spans="7:7">
      <c r="G7955" s="259"/>
    </row>
    <row r="7956" spans="7:7">
      <c r="G7956" s="259"/>
    </row>
    <row r="7957" spans="7:7">
      <c r="G7957" s="259"/>
    </row>
    <row r="7958" spans="7:7">
      <c r="G7958" s="259"/>
    </row>
    <row r="7959" spans="7:7">
      <c r="G7959" s="259"/>
    </row>
    <row r="7960" spans="7:7">
      <c r="G7960" s="259"/>
    </row>
    <row r="7961" spans="7:7">
      <c r="G7961" s="259"/>
    </row>
    <row r="7962" spans="7:7">
      <c r="G7962" s="259"/>
    </row>
    <row r="7963" spans="7:7">
      <c r="G7963" s="259"/>
    </row>
    <row r="7964" spans="7:7">
      <c r="G7964" s="259"/>
    </row>
    <row r="7965" spans="7:7">
      <c r="G7965" s="259"/>
    </row>
    <row r="7966" spans="7:7">
      <c r="G7966" s="259"/>
    </row>
    <row r="7967" spans="7:7">
      <c r="G7967" s="259"/>
    </row>
    <row r="7968" spans="7:7">
      <c r="G7968" s="259"/>
    </row>
    <row r="7969" spans="7:7">
      <c r="G7969" s="259"/>
    </row>
    <row r="7970" spans="7:7">
      <c r="G7970" s="259"/>
    </row>
    <row r="7971" spans="7:7">
      <c r="G7971" s="259"/>
    </row>
    <row r="7972" spans="7:7">
      <c r="G7972" s="259"/>
    </row>
    <row r="7973" spans="7:7">
      <c r="G7973" s="259"/>
    </row>
    <row r="7974" spans="7:7">
      <c r="G7974" s="259"/>
    </row>
    <row r="7975" spans="7:7">
      <c r="G7975" s="259"/>
    </row>
    <row r="7976" spans="7:7">
      <c r="G7976" s="259"/>
    </row>
    <row r="7977" spans="7:7">
      <c r="G7977" s="259"/>
    </row>
    <row r="7978" spans="7:7">
      <c r="G7978" s="259"/>
    </row>
    <row r="7979" spans="7:7">
      <c r="G7979" s="259"/>
    </row>
    <row r="7980" spans="7:7">
      <c r="G7980" s="259"/>
    </row>
    <row r="7981" spans="7:7">
      <c r="G7981" s="259"/>
    </row>
    <row r="7982" spans="7:7">
      <c r="G7982" s="259"/>
    </row>
    <row r="7983" spans="7:7">
      <c r="G7983" s="259"/>
    </row>
    <row r="7984" spans="7:7">
      <c r="G7984" s="259"/>
    </row>
    <row r="7985" spans="7:7">
      <c r="G7985" s="259"/>
    </row>
    <row r="7986" spans="7:7">
      <c r="G7986" s="259"/>
    </row>
    <row r="7987" spans="7:7">
      <c r="G7987" s="259"/>
    </row>
    <row r="7988" spans="7:7">
      <c r="G7988" s="259"/>
    </row>
    <row r="7989" spans="7:7">
      <c r="G7989" s="259"/>
    </row>
    <row r="7990" spans="7:7">
      <c r="G7990" s="259"/>
    </row>
    <row r="7991" spans="7:7">
      <c r="G7991" s="259"/>
    </row>
    <row r="7992" spans="7:7">
      <c r="G7992" s="259"/>
    </row>
    <row r="7993" spans="7:7">
      <c r="G7993" s="259"/>
    </row>
    <row r="7994" spans="7:7">
      <c r="G7994" s="259"/>
    </row>
    <row r="7995" spans="7:7">
      <c r="G7995" s="259"/>
    </row>
    <row r="7996" spans="7:7">
      <c r="G7996" s="259"/>
    </row>
    <row r="7997" spans="7:7">
      <c r="G7997" s="259"/>
    </row>
    <row r="7998" spans="7:7">
      <c r="G7998" s="259"/>
    </row>
    <row r="7999" spans="7:7">
      <c r="G7999" s="259"/>
    </row>
    <row r="8000" spans="7:7">
      <c r="G8000" s="259"/>
    </row>
    <row r="8001" spans="7:7">
      <c r="G8001" s="259"/>
    </row>
    <row r="8002" spans="7:7">
      <c r="G8002" s="259"/>
    </row>
    <row r="8003" spans="7:7">
      <c r="G8003" s="259"/>
    </row>
    <row r="8004" spans="7:7">
      <c r="G8004" s="259"/>
    </row>
    <row r="8005" spans="7:7">
      <c r="G8005" s="259"/>
    </row>
    <row r="8006" spans="7:7">
      <c r="G8006" s="259"/>
    </row>
    <row r="8007" spans="7:7">
      <c r="G8007" s="259"/>
    </row>
    <row r="8008" spans="7:7">
      <c r="G8008" s="259"/>
    </row>
    <row r="8009" spans="7:7">
      <c r="G8009" s="259"/>
    </row>
    <row r="8010" spans="7:7">
      <c r="G8010" s="259"/>
    </row>
    <row r="8011" spans="7:7">
      <c r="G8011" s="259"/>
    </row>
    <row r="8012" spans="7:7">
      <c r="G8012" s="259"/>
    </row>
    <row r="8013" spans="7:7">
      <c r="G8013" s="259"/>
    </row>
    <row r="8014" spans="7:7">
      <c r="G8014" s="259"/>
    </row>
    <row r="8015" spans="7:7">
      <c r="G8015" s="259"/>
    </row>
    <row r="8016" spans="7:7">
      <c r="G8016" s="259"/>
    </row>
    <row r="8017" spans="7:7">
      <c r="G8017" s="259"/>
    </row>
    <row r="8018" spans="7:7">
      <c r="G8018" s="259"/>
    </row>
    <row r="8019" spans="7:7">
      <c r="G8019" s="259"/>
    </row>
    <row r="8020" spans="7:7">
      <c r="G8020" s="259"/>
    </row>
    <row r="8021" spans="7:7">
      <c r="G8021" s="259"/>
    </row>
    <row r="8022" spans="7:7">
      <c r="G8022" s="259"/>
    </row>
    <row r="8023" spans="7:7">
      <c r="G8023" s="259"/>
    </row>
    <row r="8024" spans="7:7">
      <c r="G8024" s="259"/>
    </row>
    <row r="8025" spans="7:7">
      <c r="G8025" s="259"/>
    </row>
    <row r="8026" spans="7:7">
      <c r="G8026" s="259"/>
    </row>
    <row r="8027" spans="7:7">
      <c r="G8027" s="259"/>
    </row>
    <row r="8028" spans="7:7">
      <c r="G8028" s="259"/>
    </row>
    <row r="8029" spans="7:7">
      <c r="G8029" s="259"/>
    </row>
    <row r="8030" spans="7:7">
      <c r="G8030" s="259"/>
    </row>
    <row r="8031" spans="7:7">
      <c r="G8031" s="259"/>
    </row>
    <row r="8032" spans="7:7">
      <c r="G8032" s="259"/>
    </row>
    <row r="8033" spans="7:7">
      <c r="G8033" s="259"/>
    </row>
    <row r="8034" spans="7:7">
      <c r="G8034" s="259"/>
    </row>
    <row r="8035" spans="7:7">
      <c r="G8035" s="259"/>
    </row>
    <row r="8036" spans="7:7">
      <c r="G8036" s="259"/>
    </row>
    <row r="8037" spans="7:7">
      <c r="G8037" s="259"/>
    </row>
    <row r="8038" spans="7:7">
      <c r="G8038" s="259"/>
    </row>
    <row r="8039" spans="7:7">
      <c r="G8039" s="259"/>
    </row>
    <row r="8040" spans="7:7">
      <c r="G8040" s="259"/>
    </row>
    <row r="8041" spans="7:7">
      <c r="G8041" s="259"/>
    </row>
    <row r="8042" spans="7:7">
      <c r="G8042" s="259"/>
    </row>
    <row r="8043" spans="7:7">
      <c r="G8043" s="259"/>
    </row>
    <row r="8044" spans="7:7">
      <c r="G8044" s="259"/>
    </row>
    <row r="8045" spans="7:7">
      <c r="G8045" s="259"/>
    </row>
    <row r="8046" spans="7:7">
      <c r="G8046" s="259"/>
    </row>
    <row r="8047" spans="7:7">
      <c r="G8047" s="259"/>
    </row>
    <row r="8048" spans="7:7">
      <c r="G8048" s="259"/>
    </row>
    <row r="8049" spans="7:7">
      <c r="G8049" s="259"/>
    </row>
    <row r="8050" spans="7:7">
      <c r="G8050" s="259"/>
    </row>
    <row r="8051" spans="7:7">
      <c r="G8051" s="259"/>
    </row>
    <row r="8052" spans="7:7">
      <c r="G8052" s="259"/>
    </row>
    <row r="8053" spans="7:7">
      <c r="G8053" s="259"/>
    </row>
    <row r="8054" spans="7:7">
      <c r="G8054" s="259"/>
    </row>
    <row r="8055" spans="7:7">
      <c r="G8055" s="259"/>
    </row>
    <row r="8056" spans="7:7">
      <c r="G8056" s="259"/>
    </row>
    <row r="8057" spans="7:7">
      <c r="G8057" s="259"/>
    </row>
    <row r="8058" spans="7:7">
      <c r="G8058" s="259"/>
    </row>
    <row r="8059" spans="7:7">
      <c r="G8059" s="259"/>
    </row>
    <row r="8060" spans="7:7">
      <c r="G8060" s="259"/>
    </row>
    <row r="8061" spans="7:7">
      <c r="G8061" s="259"/>
    </row>
    <row r="8062" spans="7:7">
      <c r="G8062" s="259"/>
    </row>
    <row r="8063" spans="7:7">
      <c r="G8063" s="259"/>
    </row>
    <row r="8064" spans="7:7">
      <c r="G8064" s="259"/>
    </row>
    <row r="8065" spans="7:7">
      <c r="G8065" s="259"/>
    </row>
    <row r="8066" spans="7:7">
      <c r="G8066" s="259"/>
    </row>
    <row r="8067" spans="7:7">
      <c r="G8067" s="259"/>
    </row>
    <row r="8068" spans="7:7">
      <c r="G8068" s="259"/>
    </row>
    <row r="8069" spans="7:7">
      <c r="G8069" s="259"/>
    </row>
    <row r="8070" spans="7:7">
      <c r="G8070" s="259"/>
    </row>
    <row r="8071" spans="7:7">
      <c r="G8071" s="259"/>
    </row>
    <row r="8072" spans="7:7">
      <c r="G8072" s="259"/>
    </row>
    <row r="8073" spans="7:7">
      <c r="G8073" s="259"/>
    </row>
    <row r="8074" spans="7:7">
      <c r="G8074" s="259"/>
    </row>
    <row r="8075" spans="7:7">
      <c r="G8075" s="259"/>
    </row>
    <row r="8076" spans="7:7">
      <c r="G8076" s="259"/>
    </row>
    <row r="8077" spans="7:7">
      <c r="G8077" s="259"/>
    </row>
    <row r="8078" spans="7:7">
      <c r="G8078" s="259"/>
    </row>
    <row r="8079" spans="7:7">
      <c r="G8079" s="259"/>
    </row>
    <row r="8080" spans="7:7">
      <c r="G8080" s="259"/>
    </row>
    <row r="8081" spans="7:7">
      <c r="G8081" s="259"/>
    </row>
    <row r="8082" spans="7:7">
      <c r="G8082" s="259"/>
    </row>
    <row r="8083" spans="7:7">
      <c r="G8083" s="259"/>
    </row>
    <row r="8084" spans="7:7">
      <c r="G8084" s="259"/>
    </row>
    <row r="8085" spans="7:7">
      <c r="G8085" s="259"/>
    </row>
    <row r="8086" spans="7:7">
      <c r="G8086" s="259"/>
    </row>
    <row r="8087" spans="7:7">
      <c r="G8087" s="259"/>
    </row>
    <row r="8088" spans="7:7">
      <c r="G8088" s="259"/>
    </row>
    <row r="8089" spans="7:7">
      <c r="G8089" s="259"/>
    </row>
    <row r="8090" spans="7:7">
      <c r="G8090" s="259"/>
    </row>
    <row r="8091" spans="7:7">
      <c r="G8091" s="259"/>
    </row>
    <row r="8092" spans="7:7">
      <c r="G8092" s="259"/>
    </row>
    <row r="8093" spans="7:7">
      <c r="G8093" s="259"/>
    </row>
    <row r="8094" spans="7:7">
      <c r="G8094" s="259"/>
    </row>
    <row r="8095" spans="7:7">
      <c r="G8095" s="259"/>
    </row>
    <row r="8096" spans="7:7">
      <c r="G8096" s="259"/>
    </row>
    <row r="8097" spans="7:7">
      <c r="G8097" s="259"/>
    </row>
    <row r="8098" spans="7:7">
      <c r="G8098" s="259"/>
    </row>
    <row r="8099" spans="7:7">
      <c r="G8099" s="259"/>
    </row>
    <row r="8100" spans="7:7">
      <c r="G8100" s="259"/>
    </row>
    <row r="8101" spans="7:7">
      <c r="G8101" s="259"/>
    </row>
    <row r="8102" spans="7:7">
      <c r="G8102" s="259"/>
    </row>
    <row r="8103" spans="7:7">
      <c r="G8103" s="259"/>
    </row>
    <row r="8104" spans="7:7">
      <c r="G8104" s="259"/>
    </row>
    <row r="8105" spans="7:7">
      <c r="G8105" s="259"/>
    </row>
    <row r="8106" spans="7:7">
      <c r="G8106" s="259"/>
    </row>
    <row r="8107" spans="7:7">
      <c r="G8107" s="259"/>
    </row>
    <row r="8108" spans="7:7">
      <c r="G8108" s="259"/>
    </row>
    <row r="8109" spans="7:7">
      <c r="G8109" s="259"/>
    </row>
    <row r="8110" spans="7:7">
      <c r="G8110" s="259"/>
    </row>
    <row r="8111" spans="7:7">
      <c r="G8111" s="259"/>
    </row>
    <row r="8112" spans="7:7">
      <c r="G8112" s="259"/>
    </row>
    <row r="8113" spans="7:7">
      <c r="G8113" s="259"/>
    </row>
    <row r="8114" spans="7:7">
      <c r="G8114" s="259"/>
    </row>
    <row r="8115" spans="7:7">
      <c r="G8115" s="259"/>
    </row>
    <row r="8116" spans="7:7">
      <c r="G8116" s="259"/>
    </row>
    <row r="8117" spans="7:7">
      <c r="G8117" s="259"/>
    </row>
    <row r="8118" spans="7:7">
      <c r="G8118" s="259"/>
    </row>
    <row r="8119" spans="7:7">
      <c r="G8119" s="259"/>
    </row>
    <row r="8120" spans="7:7">
      <c r="G8120" s="259"/>
    </row>
    <row r="8121" spans="7:7">
      <c r="G8121" s="259"/>
    </row>
    <row r="8122" spans="7:7">
      <c r="G8122" s="259"/>
    </row>
    <row r="8123" spans="7:7">
      <c r="G8123" s="259"/>
    </row>
    <row r="8124" spans="7:7">
      <c r="G8124" s="259"/>
    </row>
    <row r="8125" spans="7:7">
      <c r="G8125" s="259"/>
    </row>
    <row r="8126" spans="7:7">
      <c r="G8126" s="259"/>
    </row>
    <row r="8127" spans="7:7">
      <c r="G8127" s="259"/>
    </row>
    <row r="8128" spans="7:7">
      <c r="G8128" s="259"/>
    </row>
    <row r="8129" spans="7:7">
      <c r="G8129" s="259"/>
    </row>
    <row r="8130" spans="7:7">
      <c r="G8130" s="259"/>
    </row>
    <row r="8131" spans="7:7">
      <c r="G8131" s="259"/>
    </row>
    <row r="8132" spans="7:7">
      <c r="G8132" s="259"/>
    </row>
    <row r="8133" spans="7:7">
      <c r="G8133" s="259"/>
    </row>
    <row r="8134" spans="7:7">
      <c r="G8134" s="259"/>
    </row>
    <row r="8135" spans="7:7">
      <c r="G8135" s="259"/>
    </row>
    <row r="8136" spans="7:7">
      <c r="G8136" s="259"/>
    </row>
    <row r="8137" spans="7:7">
      <c r="G8137" s="259"/>
    </row>
    <row r="8138" spans="7:7">
      <c r="G8138" s="259"/>
    </row>
    <row r="8139" spans="7:7">
      <c r="G8139" s="259"/>
    </row>
    <row r="8140" spans="7:7">
      <c r="G8140" s="259"/>
    </row>
    <row r="8141" spans="7:7">
      <c r="G8141" s="259"/>
    </row>
    <row r="8142" spans="7:7">
      <c r="G8142" s="259"/>
    </row>
    <row r="8143" spans="7:7">
      <c r="G8143" s="259"/>
    </row>
    <row r="8144" spans="7:7">
      <c r="G8144" s="259"/>
    </row>
    <row r="8145" spans="7:7">
      <c r="G8145" s="259"/>
    </row>
    <row r="8146" spans="7:7">
      <c r="G8146" s="259"/>
    </row>
    <row r="8147" spans="7:7">
      <c r="G8147" s="259"/>
    </row>
    <row r="8148" spans="7:7">
      <c r="G8148" s="259"/>
    </row>
    <row r="8149" spans="7:7">
      <c r="G8149" s="259"/>
    </row>
    <row r="8150" spans="7:7">
      <c r="G8150" s="259"/>
    </row>
    <row r="8151" spans="7:7">
      <c r="G8151" s="259"/>
    </row>
    <row r="8152" spans="7:7">
      <c r="G8152" s="259"/>
    </row>
    <row r="8153" spans="7:7">
      <c r="G8153" s="259"/>
    </row>
    <row r="8154" spans="7:7">
      <c r="G8154" s="259"/>
    </row>
    <row r="8155" spans="7:7">
      <c r="G8155" s="259"/>
    </row>
    <row r="8156" spans="7:7">
      <c r="G8156" s="259"/>
    </row>
    <row r="8157" spans="7:7">
      <c r="G8157" s="259"/>
    </row>
    <row r="8158" spans="7:7">
      <c r="G8158" s="259"/>
    </row>
    <row r="8159" spans="7:7">
      <c r="G8159" s="259"/>
    </row>
    <row r="8160" spans="7:7">
      <c r="G8160" s="259"/>
    </row>
    <row r="8161" spans="7:7">
      <c r="G8161" s="259"/>
    </row>
    <row r="8162" spans="7:7">
      <c r="G8162" s="259"/>
    </row>
    <row r="8163" spans="7:7">
      <c r="G8163" s="259"/>
    </row>
    <row r="8164" spans="7:7">
      <c r="G8164" s="259"/>
    </row>
    <row r="8165" spans="7:7">
      <c r="G8165" s="259"/>
    </row>
    <row r="8166" spans="7:7">
      <c r="G8166" s="259"/>
    </row>
    <row r="8167" spans="7:7">
      <c r="G8167" s="259"/>
    </row>
    <row r="8168" spans="7:7">
      <c r="G8168" s="259"/>
    </row>
    <row r="8169" spans="7:7">
      <c r="G8169" s="259"/>
    </row>
    <row r="8170" spans="7:7">
      <c r="G8170" s="259"/>
    </row>
    <row r="8171" spans="7:7">
      <c r="G8171" s="259"/>
    </row>
    <row r="8172" spans="7:7">
      <c r="G8172" s="259"/>
    </row>
    <row r="8173" spans="7:7">
      <c r="G8173" s="259"/>
    </row>
    <row r="8174" spans="7:7">
      <c r="G8174" s="259"/>
    </row>
    <row r="8175" spans="7:7">
      <c r="G8175" s="259"/>
    </row>
    <row r="8176" spans="7:7">
      <c r="G8176" s="259"/>
    </row>
    <row r="8177" spans="7:7">
      <c r="G8177" s="259"/>
    </row>
    <row r="8178" spans="7:7">
      <c r="G8178" s="259"/>
    </row>
    <row r="8179" spans="7:7">
      <c r="G8179" s="259"/>
    </row>
    <row r="8180" spans="7:7">
      <c r="G8180" s="259"/>
    </row>
    <row r="8181" spans="7:7">
      <c r="G8181" s="259"/>
    </row>
    <row r="8182" spans="7:7">
      <c r="G8182" s="259"/>
    </row>
    <row r="8183" spans="7:7">
      <c r="G8183" s="259"/>
    </row>
    <row r="8184" spans="7:7">
      <c r="G8184" s="259"/>
    </row>
    <row r="8185" spans="7:7">
      <c r="G8185" s="259"/>
    </row>
    <row r="8186" spans="7:7">
      <c r="G8186" s="259"/>
    </row>
    <row r="8187" spans="7:7">
      <c r="G8187" s="259"/>
    </row>
    <row r="8188" spans="7:7">
      <c r="G8188" s="259"/>
    </row>
    <row r="8189" spans="7:7">
      <c r="G8189" s="259"/>
    </row>
    <row r="8190" spans="7:7">
      <c r="G8190" s="259"/>
    </row>
    <row r="8191" spans="7:7">
      <c r="G8191" s="259"/>
    </row>
    <row r="8192" spans="7:7">
      <c r="G8192" s="259"/>
    </row>
    <row r="8193" spans="7:7">
      <c r="G8193" s="259"/>
    </row>
    <row r="8194" spans="7:7">
      <c r="G8194" s="259"/>
    </row>
    <row r="8195" spans="7:7">
      <c r="G8195" s="259"/>
    </row>
    <row r="8196" spans="7:7">
      <c r="G8196" s="259"/>
    </row>
    <row r="8197" spans="7:7">
      <c r="G8197" s="259"/>
    </row>
    <row r="8198" spans="7:7">
      <c r="G8198" s="259"/>
    </row>
    <row r="8199" spans="7:7">
      <c r="G8199" s="259"/>
    </row>
    <row r="8200" spans="7:7">
      <c r="G8200" s="259"/>
    </row>
    <row r="8201" spans="7:7">
      <c r="G8201" s="259"/>
    </row>
    <row r="8202" spans="7:7">
      <c r="G8202" s="259"/>
    </row>
    <row r="8203" spans="7:7">
      <c r="G8203" s="259"/>
    </row>
    <row r="8204" spans="7:7">
      <c r="G8204" s="259"/>
    </row>
    <row r="8205" spans="7:7">
      <c r="G8205" s="259"/>
    </row>
    <row r="8206" spans="7:7">
      <c r="G8206" s="259"/>
    </row>
    <row r="8207" spans="7:7">
      <c r="G8207" s="259"/>
    </row>
    <row r="8208" spans="7:7">
      <c r="G8208" s="259"/>
    </row>
    <row r="8209" spans="7:7">
      <c r="G8209" s="259"/>
    </row>
    <row r="8210" spans="7:7">
      <c r="G8210" s="259"/>
    </row>
    <row r="8211" spans="7:7">
      <c r="G8211" s="259"/>
    </row>
    <row r="8212" spans="7:7">
      <c r="G8212" s="259"/>
    </row>
    <row r="8213" spans="7:7">
      <c r="G8213" s="259"/>
    </row>
    <row r="8214" spans="7:7">
      <c r="G8214" s="259"/>
    </row>
    <row r="8215" spans="7:7">
      <c r="G8215" s="259"/>
    </row>
    <row r="8216" spans="7:7">
      <c r="G8216" s="259"/>
    </row>
    <row r="8217" spans="7:7">
      <c r="G8217" s="259"/>
    </row>
    <row r="8218" spans="7:7">
      <c r="G8218" s="259"/>
    </row>
    <row r="8219" spans="7:7">
      <c r="G8219" s="259"/>
    </row>
    <row r="8220" spans="7:7">
      <c r="G8220" s="259"/>
    </row>
    <row r="8221" spans="7:7">
      <c r="G8221" s="259"/>
    </row>
    <row r="8222" spans="7:7">
      <c r="G8222" s="259"/>
    </row>
    <row r="8223" spans="7:7">
      <c r="G8223" s="259"/>
    </row>
    <row r="8224" spans="7:7">
      <c r="G8224" s="259"/>
    </row>
    <row r="8225" spans="7:7">
      <c r="G8225" s="259"/>
    </row>
    <row r="8226" spans="7:7">
      <c r="G8226" s="259"/>
    </row>
    <row r="8227" spans="7:7">
      <c r="G8227" s="259"/>
    </row>
    <row r="8228" spans="7:7">
      <c r="G8228" s="259"/>
    </row>
    <row r="8229" spans="7:7">
      <c r="G8229" s="259"/>
    </row>
    <row r="8230" spans="7:7">
      <c r="G8230" s="259"/>
    </row>
    <row r="8231" spans="7:7">
      <c r="G8231" s="259"/>
    </row>
    <row r="8232" spans="7:7">
      <c r="G8232" s="259"/>
    </row>
    <row r="8233" spans="7:7">
      <c r="G8233" s="259"/>
    </row>
    <row r="8234" spans="7:7">
      <c r="G8234" s="259"/>
    </row>
    <row r="8235" spans="7:7">
      <c r="G8235" s="259"/>
    </row>
    <row r="8236" spans="7:7">
      <c r="G8236" s="259"/>
    </row>
    <row r="8237" spans="7:7">
      <c r="G8237" s="259"/>
    </row>
    <row r="8238" spans="7:7">
      <c r="G8238" s="259"/>
    </row>
    <row r="8239" spans="7:7">
      <c r="G8239" s="259"/>
    </row>
    <row r="8240" spans="7:7">
      <c r="G8240" s="259"/>
    </row>
    <row r="8241" spans="7:7">
      <c r="G8241" s="259"/>
    </row>
    <row r="8242" spans="7:7">
      <c r="G8242" s="259"/>
    </row>
    <row r="8243" spans="7:7">
      <c r="G8243" s="259"/>
    </row>
    <row r="8244" spans="7:7">
      <c r="G8244" s="259"/>
    </row>
    <row r="8245" spans="7:7">
      <c r="G8245" s="259"/>
    </row>
    <row r="8246" spans="7:7">
      <c r="G8246" s="259"/>
    </row>
    <row r="8247" spans="7:7">
      <c r="G8247" s="259"/>
    </row>
    <row r="8248" spans="7:7">
      <c r="G8248" s="259"/>
    </row>
    <row r="8249" spans="7:7">
      <c r="G8249" s="259"/>
    </row>
    <row r="8250" spans="7:7">
      <c r="G8250" s="259"/>
    </row>
    <row r="8251" spans="7:7">
      <c r="G8251" s="259"/>
    </row>
    <row r="8252" spans="7:7">
      <c r="G8252" s="259"/>
    </row>
    <row r="8253" spans="7:7">
      <c r="G8253" s="259"/>
    </row>
    <row r="8254" spans="7:7">
      <c r="G8254" s="259"/>
    </row>
    <row r="8255" spans="7:7">
      <c r="G8255" s="259"/>
    </row>
    <row r="8256" spans="7:7">
      <c r="G8256" s="259"/>
    </row>
    <row r="8257" spans="7:7">
      <c r="G8257" s="259"/>
    </row>
    <row r="8258" spans="7:7">
      <c r="G8258" s="259"/>
    </row>
    <row r="8259" spans="7:7">
      <c r="G8259" s="259"/>
    </row>
    <row r="8260" spans="7:7">
      <c r="G8260" s="259"/>
    </row>
    <row r="8261" spans="7:7">
      <c r="G8261" s="259"/>
    </row>
    <row r="8262" spans="7:7">
      <c r="G8262" s="259"/>
    </row>
    <row r="8263" spans="7:7">
      <c r="G8263" s="259"/>
    </row>
    <row r="8264" spans="7:7">
      <c r="G8264" s="259"/>
    </row>
    <row r="8265" spans="7:7">
      <c r="G8265" s="259"/>
    </row>
    <row r="8266" spans="7:7">
      <c r="G8266" s="259"/>
    </row>
    <row r="8267" spans="7:7">
      <c r="G8267" s="259"/>
    </row>
    <row r="8268" spans="7:7">
      <c r="G8268" s="259"/>
    </row>
    <row r="8269" spans="7:7">
      <c r="G8269" s="259"/>
    </row>
    <row r="8270" spans="7:7">
      <c r="G8270" s="259"/>
    </row>
    <row r="8271" spans="7:7">
      <c r="G8271" s="259"/>
    </row>
    <row r="8272" spans="7:7">
      <c r="G8272" s="259"/>
    </row>
    <row r="8273" spans="7:7">
      <c r="G8273" s="259"/>
    </row>
    <row r="8274" spans="7:7">
      <c r="G8274" s="259"/>
    </row>
    <row r="8275" spans="7:7">
      <c r="G8275" s="259"/>
    </row>
    <row r="8276" spans="7:7">
      <c r="G8276" s="259"/>
    </row>
    <row r="8277" spans="7:7">
      <c r="G8277" s="259"/>
    </row>
    <row r="8278" spans="7:7">
      <c r="G8278" s="259"/>
    </row>
    <row r="8279" spans="7:7">
      <c r="G8279" s="259"/>
    </row>
    <row r="8280" spans="7:7">
      <c r="G8280" s="259"/>
    </row>
    <row r="8281" spans="7:7">
      <c r="G8281" s="259"/>
    </row>
    <row r="8282" spans="7:7">
      <c r="G8282" s="259"/>
    </row>
    <row r="8283" spans="7:7">
      <c r="G8283" s="259"/>
    </row>
    <row r="8284" spans="7:7">
      <c r="G8284" s="259"/>
    </row>
    <row r="8285" spans="7:7">
      <c r="G8285" s="259"/>
    </row>
    <row r="8286" spans="7:7">
      <c r="G8286" s="259"/>
    </row>
    <row r="8287" spans="7:7">
      <c r="G8287" s="259"/>
    </row>
    <row r="8288" spans="7:7">
      <c r="G8288" s="259"/>
    </row>
    <row r="8289" spans="7:7">
      <c r="G8289" s="259"/>
    </row>
    <row r="8290" spans="7:7">
      <c r="G8290" s="259"/>
    </row>
    <row r="8291" spans="7:7">
      <c r="G8291" s="259"/>
    </row>
    <row r="8292" spans="7:7">
      <c r="G8292" s="259"/>
    </row>
    <row r="8293" spans="7:7">
      <c r="G8293" s="259"/>
    </row>
    <row r="8294" spans="7:7">
      <c r="G8294" s="259"/>
    </row>
    <row r="8295" spans="7:7">
      <c r="G8295" s="259"/>
    </row>
    <row r="8296" spans="7:7">
      <c r="G8296" s="259"/>
    </row>
    <row r="8297" spans="7:7">
      <c r="G8297" s="259"/>
    </row>
    <row r="8298" spans="7:7">
      <c r="G8298" s="259"/>
    </row>
    <row r="8299" spans="7:7">
      <c r="G8299" s="259"/>
    </row>
    <row r="8300" spans="7:7">
      <c r="G8300" s="259"/>
    </row>
    <row r="8301" spans="7:7">
      <c r="G8301" s="259"/>
    </row>
    <row r="8302" spans="7:7">
      <c r="G8302" s="259"/>
    </row>
    <row r="8303" spans="7:7">
      <c r="G8303" s="259"/>
    </row>
    <row r="8304" spans="7:7">
      <c r="G8304" s="259"/>
    </row>
    <row r="8305" spans="7:7">
      <c r="G8305" s="259"/>
    </row>
    <row r="8306" spans="7:7">
      <c r="G8306" s="259"/>
    </row>
    <row r="8307" spans="7:7">
      <c r="G8307" s="259"/>
    </row>
    <row r="8308" spans="7:7">
      <c r="G8308" s="259"/>
    </row>
    <row r="8309" spans="7:7">
      <c r="G8309" s="259"/>
    </row>
    <row r="8310" spans="7:7">
      <c r="G8310" s="259"/>
    </row>
    <row r="8311" spans="7:7">
      <c r="G8311" s="259"/>
    </row>
    <row r="8312" spans="7:7">
      <c r="G8312" s="259"/>
    </row>
    <row r="8313" spans="7:7">
      <c r="G8313" s="259"/>
    </row>
    <row r="8314" spans="7:7">
      <c r="G8314" s="259"/>
    </row>
    <row r="8315" spans="7:7">
      <c r="G8315" s="259"/>
    </row>
    <row r="8316" spans="7:7">
      <c r="G8316" s="259"/>
    </row>
    <row r="8317" spans="7:7">
      <c r="G8317" s="259"/>
    </row>
    <row r="8318" spans="7:7">
      <c r="G8318" s="259"/>
    </row>
    <row r="8319" spans="7:7">
      <c r="G8319" s="259"/>
    </row>
    <row r="8320" spans="7:7">
      <c r="G8320" s="259"/>
    </row>
    <row r="8321" spans="7:7">
      <c r="G8321" s="259"/>
    </row>
    <row r="8322" spans="7:7">
      <c r="G8322" s="259"/>
    </row>
    <row r="8323" spans="7:7">
      <c r="G8323" s="259"/>
    </row>
    <row r="8324" spans="7:7">
      <c r="G8324" s="259"/>
    </row>
    <row r="8325" spans="7:7">
      <c r="G8325" s="259"/>
    </row>
    <row r="8326" spans="7:7">
      <c r="G8326" s="259"/>
    </row>
    <row r="8327" spans="7:7">
      <c r="G8327" s="259"/>
    </row>
    <row r="8328" spans="7:7">
      <c r="G8328" s="259"/>
    </row>
    <row r="8329" spans="7:7">
      <c r="G8329" s="259"/>
    </row>
    <row r="8330" spans="7:7">
      <c r="G8330" s="259"/>
    </row>
    <row r="8331" spans="7:7">
      <c r="G8331" s="259"/>
    </row>
    <row r="8332" spans="7:7">
      <c r="G8332" s="259"/>
    </row>
    <row r="8333" spans="7:7">
      <c r="G8333" s="259"/>
    </row>
    <row r="8334" spans="7:7">
      <c r="G8334" s="259"/>
    </row>
    <row r="8335" spans="7:7">
      <c r="G8335" s="259"/>
    </row>
    <row r="8336" spans="7:7">
      <c r="G8336" s="259"/>
    </row>
    <row r="8337" spans="7:7">
      <c r="G8337" s="259"/>
    </row>
    <row r="8338" spans="7:7">
      <c r="G8338" s="259"/>
    </row>
    <row r="8339" spans="7:7">
      <c r="G8339" s="259"/>
    </row>
    <row r="8340" spans="7:7">
      <c r="G8340" s="259"/>
    </row>
    <row r="8341" spans="7:7">
      <c r="G8341" s="259"/>
    </row>
    <row r="8342" spans="7:7">
      <c r="G8342" s="259"/>
    </row>
    <row r="8343" spans="7:7">
      <c r="G8343" s="259"/>
    </row>
    <row r="8344" spans="7:7">
      <c r="G8344" s="259"/>
    </row>
    <row r="8345" spans="7:7">
      <c r="G8345" s="259"/>
    </row>
    <row r="8346" spans="7:7">
      <c r="G8346" s="259"/>
    </row>
    <row r="8347" spans="7:7">
      <c r="G8347" s="259"/>
    </row>
    <row r="8348" spans="7:7">
      <c r="G8348" s="259"/>
    </row>
    <row r="8349" spans="7:7">
      <c r="G8349" s="259"/>
    </row>
    <row r="8350" spans="7:7">
      <c r="G8350" s="259"/>
    </row>
    <row r="8351" spans="7:7">
      <c r="G8351" s="259"/>
    </row>
    <row r="8352" spans="7:7">
      <c r="G8352" s="259"/>
    </row>
    <row r="8353" spans="7:7">
      <c r="G8353" s="259"/>
    </row>
    <row r="8354" spans="7:7">
      <c r="G8354" s="259"/>
    </row>
    <row r="8355" spans="7:7">
      <c r="G8355" s="259"/>
    </row>
    <row r="8356" spans="7:7">
      <c r="G8356" s="259"/>
    </row>
    <row r="8357" spans="7:7">
      <c r="G8357" s="259"/>
    </row>
    <row r="8358" spans="7:7">
      <c r="G8358" s="259"/>
    </row>
    <row r="8359" spans="7:7">
      <c r="G8359" s="259"/>
    </row>
    <row r="8360" spans="7:7">
      <c r="G8360" s="259"/>
    </row>
    <row r="8361" spans="7:7">
      <c r="G8361" s="259"/>
    </row>
    <row r="8362" spans="7:7">
      <c r="G8362" s="259"/>
    </row>
    <row r="8363" spans="7:7">
      <c r="G8363" s="259"/>
    </row>
    <row r="8364" spans="7:7">
      <c r="G8364" s="259"/>
    </row>
    <row r="8365" spans="7:7">
      <c r="G8365" s="259"/>
    </row>
    <row r="8366" spans="7:7">
      <c r="G8366" s="259"/>
    </row>
    <row r="8367" spans="7:7">
      <c r="G8367" s="259"/>
    </row>
    <row r="8368" spans="7:7">
      <c r="G8368" s="259"/>
    </row>
    <row r="8369" spans="7:7">
      <c r="G8369" s="259"/>
    </row>
    <row r="8370" spans="7:7">
      <c r="G8370" s="259"/>
    </row>
    <row r="8371" spans="7:7">
      <c r="G8371" s="259"/>
    </row>
    <row r="8372" spans="7:7">
      <c r="G8372" s="259"/>
    </row>
    <row r="8373" spans="7:7">
      <c r="G8373" s="259"/>
    </row>
    <row r="8374" spans="7:7">
      <c r="G8374" s="259"/>
    </row>
    <row r="8375" spans="7:7">
      <c r="G8375" s="259"/>
    </row>
    <row r="8376" spans="7:7">
      <c r="G8376" s="259"/>
    </row>
    <row r="8377" spans="7:7">
      <c r="G8377" s="259"/>
    </row>
    <row r="8378" spans="7:7">
      <c r="G8378" s="259"/>
    </row>
    <row r="8379" spans="7:7">
      <c r="G8379" s="259"/>
    </row>
    <row r="8380" spans="7:7">
      <c r="G8380" s="259"/>
    </row>
    <row r="8381" spans="7:7">
      <c r="G8381" s="259"/>
    </row>
    <row r="8382" spans="7:7">
      <c r="G8382" s="259"/>
    </row>
    <row r="8383" spans="7:7">
      <c r="G8383" s="259"/>
    </row>
    <row r="8384" spans="7:7">
      <c r="G8384" s="259"/>
    </row>
    <row r="8385" spans="7:7">
      <c r="G8385" s="259"/>
    </row>
    <row r="8386" spans="7:7">
      <c r="G8386" s="259"/>
    </row>
    <row r="8387" spans="7:7">
      <c r="G8387" s="259"/>
    </row>
    <row r="8388" spans="7:7">
      <c r="G8388" s="259"/>
    </row>
    <row r="8389" spans="7:7">
      <c r="G8389" s="259"/>
    </row>
    <row r="8390" spans="7:7">
      <c r="G8390" s="259"/>
    </row>
    <row r="8391" spans="7:7">
      <c r="G8391" s="259"/>
    </row>
    <row r="8392" spans="7:7">
      <c r="G8392" s="259"/>
    </row>
    <row r="8393" spans="7:7">
      <c r="G8393" s="259"/>
    </row>
    <row r="8394" spans="7:7">
      <c r="G8394" s="259"/>
    </row>
    <row r="8395" spans="7:7">
      <c r="G8395" s="259"/>
    </row>
    <row r="8396" spans="7:7">
      <c r="G8396" s="259"/>
    </row>
    <row r="8397" spans="7:7">
      <c r="G8397" s="259"/>
    </row>
    <row r="8398" spans="7:7">
      <c r="G8398" s="259"/>
    </row>
    <row r="8399" spans="7:7">
      <c r="G8399" s="259"/>
    </row>
    <row r="8400" spans="7:7">
      <c r="G8400" s="259"/>
    </row>
    <row r="8401" spans="7:7">
      <c r="G8401" s="259"/>
    </row>
    <row r="8402" spans="7:7">
      <c r="G8402" s="259"/>
    </row>
    <row r="8403" spans="7:7">
      <c r="G8403" s="259"/>
    </row>
    <row r="8404" spans="7:7">
      <c r="G8404" s="259"/>
    </row>
    <row r="8405" spans="7:7">
      <c r="G8405" s="259"/>
    </row>
    <row r="8406" spans="7:7">
      <c r="G8406" s="259"/>
    </row>
    <row r="8407" spans="7:7">
      <c r="G8407" s="259"/>
    </row>
    <row r="8408" spans="7:7">
      <c r="G8408" s="259"/>
    </row>
    <row r="8409" spans="7:7">
      <c r="G8409" s="259"/>
    </row>
    <row r="8410" spans="7:7">
      <c r="G8410" s="259"/>
    </row>
    <row r="8411" spans="7:7">
      <c r="G8411" s="259"/>
    </row>
    <row r="8412" spans="7:7">
      <c r="G8412" s="259"/>
    </row>
    <row r="8413" spans="7:7">
      <c r="G8413" s="259"/>
    </row>
    <row r="8414" spans="7:7">
      <c r="G8414" s="259"/>
    </row>
    <row r="8415" spans="7:7">
      <c r="G8415" s="259"/>
    </row>
    <row r="8416" spans="7:7">
      <c r="G8416" s="259"/>
    </row>
    <row r="8417" spans="7:7">
      <c r="G8417" s="259"/>
    </row>
    <row r="8418" spans="7:7">
      <c r="G8418" s="259"/>
    </row>
    <row r="8419" spans="7:7">
      <c r="G8419" s="259"/>
    </row>
    <row r="8420" spans="7:7">
      <c r="G8420" s="259"/>
    </row>
    <row r="8421" spans="7:7">
      <c r="G8421" s="259"/>
    </row>
    <row r="8422" spans="7:7">
      <c r="G8422" s="259"/>
    </row>
    <row r="8423" spans="7:7">
      <c r="G8423" s="259"/>
    </row>
    <row r="8424" spans="7:7">
      <c r="G8424" s="259"/>
    </row>
    <row r="8425" spans="7:7">
      <c r="G8425" s="259"/>
    </row>
    <row r="8426" spans="7:7">
      <c r="G8426" s="259"/>
    </row>
    <row r="8427" spans="7:7">
      <c r="G8427" s="259"/>
    </row>
    <row r="8428" spans="7:7">
      <c r="G8428" s="259"/>
    </row>
    <row r="8429" spans="7:7">
      <c r="G8429" s="259"/>
    </row>
    <row r="8430" spans="7:7">
      <c r="G8430" s="259"/>
    </row>
    <row r="8431" spans="7:7">
      <c r="G8431" s="259"/>
    </row>
    <row r="8432" spans="7:7">
      <c r="G8432" s="259"/>
    </row>
    <row r="8433" spans="7:7">
      <c r="G8433" s="259"/>
    </row>
    <row r="8434" spans="7:7">
      <c r="G8434" s="259"/>
    </row>
    <row r="8435" spans="7:7">
      <c r="G8435" s="259"/>
    </row>
    <row r="8436" spans="7:7">
      <c r="G8436" s="259"/>
    </row>
    <row r="8437" spans="7:7">
      <c r="G8437" s="259"/>
    </row>
    <row r="8438" spans="7:7">
      <c r="G8438" s="259"/>
    </row>
    <row r="8439" spans="7:7">
      <c r="G8439" s="259"/>
    </row>
    <row r="8440" spans="7:7">
      <c r="G8440" s="259"/>
    </row>
    <row r="8441" spans="7:7">
      <c r="G8441" s="259"/>
    </row>
    <row r="8442" spans="7:7">
      <c r="G8442" s="259"/>
    </row>
    <row r="8443" spans="7:7">
      <c r="G8443" s="259"/>
    </row>
    <row r="8444" spans="7:7">
      <c r="G8444" s="259"/>
    </row>
    <row r="8445" spans="7:7">
      <c r="G8445" s="259"/>
    </row>
    <row r="8446" spans="7:7">
      <c r="G8446" s="259"/>
    </row>
    <row r="8447" spans="7:7">
      <c r="G8447" s="259"/>
    </row>
    <row r="8448" spans="7:7">
      <c r="G8448" s="259"/>
    </row>
    <row r="8449" spans="7:7">
      <c r="G8449" s="259"/>
    </row>
    <row r="8450" spans="7:7">
      <c r="G8450" s="259"/>
    </row>
    <row r="8451" spans="7:7">
      <c r="G8451" s="259"/>
    </row>
    <row r="8452" spans="7:7">
      <c r="G8452" s="259"/>
    </row>
    <row r="8453" spans="7:7">
      <c r="G8453" s="259"/>
    </row>
    <row r="8454" spans="7:7">
      <c r="G8454" s="259"/>
    </row>
    <row r="8455" spans="7:7">
      <c r="G8455" s="259"/>
    </row>
    <row r="8456" spans="7:7">
      <c r="G8456" s="259"/>
    </row>
    <row r="8457" spans="7:7">
      <c r="G8457" s="259"/>
    </row>
    <row r="8458" spans="7:7">
      <c r="G8458" s="259"/>
    </row>
    <row r="8459" spans="7:7">
      <c r="G8459" s="259"/>
    </row>
    <row r="8460" spans="7:7">
      <c r="G8460" s="259"/>
    </row>
    <row r="8461" spans="7:7">
      <c r="G8461" s="259"/>
    </row>
    <row r="8462" spans="7:7">
      <c r="G8462" s="259"/>
    </row>
    <row r="8463" spans="7:7">
      <c r="G8463" s="259"/>
    </row>
    <row r="8464" spans="7:7">
      <c r="G8464" s="259"/>
    </row>
    <row r="8465" spans="7:7">
      <c r="G8465" s="259"/>
    </row>
    <row r="8466" spans="7:7">
      <c r="G8466" s="259"/>
    </row>
    <row r="8467" spans="7:7">
      <c r="G8467" s="259"/>
    </row>
    <row r="8468" spans="7:7">
      <c r="G8468" s="259"/>
    </row>
    <row r="8469" spans="7:7">
      <c r="G8469" s="259"/>
    </row>
    <row r="8470" spans="7:7">
      <c r="G8470" s="259"/>
    </row>
    <row r="8471" spans="7:7">
      <c r="G8471" s="259"/>
    </row>
    <row r="8472" spans="7:7">
      <c r="G8472" s="259"/>
    </row>
    <row r="8473" spans="7:7">
      <c r="G8473" s="259"/>
    </row>
    <row r="8474" spans="7:7">
      <c r="G8474" s="259"/>
    </row>
    <row r="8475" spans="7:7">
      <c r="G8475" s="259"/>
    </row>
    <row r="8476" spans="7:7">
      <c r="G8476" s="259"/>
    </row>
    <row r="8477" spans="7:7">
      <c r="G8477" s="259"/>
    </row>
    <row r="8478" spans="7:7">
      <c r="G8478" s="259"/>
    </row>
    <row r="8479" spans="7:7">
      <c r="G8479" s="259"/>
    </row>
    <row r="8480" spans="7:7">
      <c r="G8480" s="259"/>
    </row>
    <row r="8481" spans="7:7">
      <c r="G8481" s="259"/>
    </row>
    <row r="8482" spans="7:7">
      <c r="G8482" s="259"/>
    </row>
    <row r="8483" spans="7:7">
      <c r="G8483" s="259"/>
    </row>
    <row r="8484" spans="7:7">
      <c r="G8484" s="259"/>
    </row>
    <row r="8485" spans="7:7">
      <c r="G8485" s="259"/>
    </row>
    <row r="8486" spans="7:7">
      <c r="G8486" s="259"/>
    </row>
    <row r="8487" spans="7:7">
      <c r="G8487" s="259"/>
    </row>
    <row r="8488" spans="7:7">
      <c r="G8488" s="259"/>
    </row>
    <row r="8489" spans="7:7">
      <c r="G8489" s="259"/>
    </row>
    <row r="8490" spans="7:7">
      <c r="G8490" s="259"/>
    </row>
    <row r="8491" spans="7:7">
      <c r="G8491" s="259"/>
    </row>
    <row r="8492" spans="7:7">
      <c r="G8492" s="259"/>
    </row>
    <row r="8493" spans="7:7">
      <c r="G8493" s="259"/>
    </row>
    <row r="8494" spans="7:7">
      <c r="G8494" s="259"/>
    </row>
    <row r="8495" spans="7:7">
      <c r="G8495" s="259"/>
    </row>
    <row r="8496" spans="7:7">
      <c r="G8496" s="259"/>
    </row>
    <row r="8497" spans="7:7">
      <c r="G8497" s="259"/>
    </row>
    <row r="8498" spans="7:7">
      <c r="G8498" s="259"/>
    </row>
    <row r="8499" spans="7:7">
      <c r="G8499" s="259"/>
    </row>
    <row r="8500" spans="7:7">
      <c r="G8500" s="259"/>
    </row>
    <row r="8501" spans="7:7">
      <c r="G8501" s="259"/>
    </row>
    <row r="8502" spans="7:7">
      <c r="G8502" s="259"/>
    </row>
    <row r="8503" spans="7:7">
      <c r="G8503" s="259"/>
    </row>
    <row r="8504" spans="7:7">
      <c r="G8504" s="259"/>
    </row>
    <row r="8505" spans="7:7">
      <c r="G8505" s="259"/>
    </row>
    <row r="8506" spans="7:7">
      <c r="G8506" s="259"/>
    </row>
    <row r="8507" spans="7:7">
      <c r="G8507" s="259"/>
    </row>
    <row r="8508" spans="7:7">
      <c r="G8508" s="259"/>
    </row>
    <row r="8509" spans="7:7">
      <c r="G8509" s="259"/>
    </row>
    <row r="8510" spans="7:7">
      <c r="G8510" s="259"/>
    </row>
    <row r="8511" spans="7:7">
      <c r="G8511" s="259"/>
    </row>
    <row r="8512" spans="7:7">
      <c r="G8512" s="259"/>
    </row>
    <row r="8513" spans="7:7">
      <c r="G8513" s="259"/>
    </row>
    <row r="8514" spans="7:7">
      <c r="G8514" s="259"/>
    </row>
    <row r="8515" spans="7:7">
      <c r="G8515" s="259"/>
    </row>
    <row r="8516" spans="7:7">
      <c r="G8516" s="259"/>
    </row>
    <row r="8517" spans="7:7">
      <c r="G8517" s="259"/>
    </row>
    <row r="8518" spans="7:7">
      <c r="G8518" s="259"/>
    </row>
    <row r="8519" spans="7:7">
      <c r="G8519" s="259"/>
    </row>
    <row r="8520" spans="7:7">
      <c r="G8520" s="259"/>
    </row>
    <row r="8521" spans="7:7">
      <c r="G8521" s="259"/>
    </row>
    <row r="8522" spans="7:7">
      <c r="G8522" s="259"/>
    </row>
    <row r="8523" spans="7:7">
      <c r="G8523" s="259"/>
    </row>
    <row r="8524" spans="7:7">
      <c r="G8524" s="259"/>
    </row>
    <row r="8525" spans="7:7">
      <c r="G8525" s="259"/>
    </row>
    <row r="8526" spans="7:7">
      <c r="G8526" s="259"/>
    </row>
    <row r="8527" spans="7:7">
      <c r="G8527" s="259"/>
    </row>
    <row r="8528" spans="7:7">
      <c r="G8528" s="259"/>
    </row>
    <row r="8529" spans="7:7">
      <c r="G8529" s="259"/>
    </row>
    <row r="8530" spans="7:7">
      <c r="G8530" s="259"/>
    </row>
    <row r="8531" spans="7:7">
      <c r="G8531" s="259"/>
    </row>
    <row r="8532" spans="7:7">
      <c r="G8532" s="259"/>
    </row>
    <row r="8533" spans="7:7">
      <c r="G8533" s="259"/>
    </row>
    <row r="8534" spans="7:7">
      <c r="G8534" s="259"/>
    </row>
    <row r="8535" spans="7:7">
      <c r="G8535" s="259"/>
    </row>
    <row r="8536" spans="7:7">
      <c r="G8536" s="259"/>
    </row>
    <row r="8537" spans="7:7">
      <c r="G8537" s="259"/>
    </row>
    <row r="8538" spans="7:7">
      <c r="G8538" s="259"/>
    </row>
    <row r="8539" spans="7:7">
      <c r="G8539" s="259"/>
    </row>
    <row r="8540" spans="7:7">
      <c r="G8540" s="259"/>
    </row>
    <row r="8541" spans="7:7">
      <c r="G8541" s="259"/>
    </row>
    <row r="8542" spans="7:7">
      <c r="G8542" s="259"/>
    </row>
    <row r="8543" spans="7:7">
      <c r="G8543" s="259"/>
    </row>
    <row r="8544" spans="7:7">
      <c r="G8544" s="259"/>
    </row>
    <row r="8545" spans="7:7">
      <c r="G8545" s="259"/>
    </row>
    <row r="8546" spans="7:7">
      <c r="G8546" s="259"/>
    </row>
    <row r="8547" spans="7:7">
      <c r="G8547" s="259"/>
    </row>
    <row r="8548" spans="7:7">
      <c r="G8548" s="259"/>
    </row>
    <row r="8549" spans="7:7">
      <c r="G8549" s="259"/>
    </row>
    <row r="8550" spans="7:7">
      <c r="G8550" s="259"/>
    </row>
    <row r="8551" spans="7:7">
      <c r="G8551" s="259"/>
    </row>
    <row r="8552" spans="7:7">
      <c r="G8552" s="259"/>
    </row>
    <row r="8553" spans="7:7">
      <c r="G8553" s="259"/>
    </row>
    <row r="8554" spans="7:7">
      <c r="G8554" s="259"/>
    </row>
    <row r="8555" spans="7:7">
      <c r="G8555" s="259"/>
    </row>
    <row r="8556" spans="7:7">
      <c r="G8556" s="259"/>
    </row>
    <row r="8557" spans="7:7">
      <c r="G8557" s="259"/>
    </row>
    <row r="8558" spans="7:7">
      <c r="G8558" s="259"/>
    </row>
    <row r="8559" spans="7:7">
      <c r="G8559" s="259"/>
    </row>
    <row r="8560" spans="7:7">
      <c r="G8560" s="259"/>
    </row>
    <row r="8561" spans="7:7">
      <c r="G8561" s="259"/>
    </row>
    <row r="8562" spans="7:7">
      <c r="G8562" s="259"/>
    </row>
    <row r="8563" spans="7:7">
      <c r="G8563" s="259"/>
    </row>
    <row r="8564" spans="7:7">
      <c r="G8564" s="259"/>
    </row>
    <row r="8565" spans="7:7">
      <c r="G8565" s="259"/>
    </row>
    <row r="8566" spans="7:7">
      <c r="G8566" s="259"/>
    </row>
    <row r="8567" spans="7:7">
      <c r="G8567" s="259"/>
    </row>
    <row r="8568" spans="7:7">
      <c r="G8568" s="259"/>
    </row>
    <row r="8569" spans="7:7">
      <c r="G8569" s="259"/>
    </row>
    <row r="8570" spans="7:7">
      <c r="G8570" s="259"/>
    </row>
    <row r="8571" spans="7:7">
      <c r="G8571" s="259"/>
    </row>
    <row r="8572" spans="7:7">
      <c r="G8572" s="259"/>
    </row>
    <row r="8573" spans="7:7">
      <c r="G8573" s="259"/>
    </row>
    <row r="8574" spans="7:7">
      <c r="G8574" s="259"/>
    </row>
    <row r="8575" spans="7:7">
      <c r="G8575" s="259"/>
    </row>
    <row r="8576" spans="7:7">
      <c r="G8576" s="259"/>
    </row>
    <row r="8577" spans="7:7">
      <c r="G8577" s="259"/>
    </row>
    <row r="8578" spans="7:7">
      <c r="G8578" s="259"/>
    </row>
    <row r="8579" spans="7:7">
      <c r="G8579" s="259"/>
    </row>
    <row r="8580" spans="7:7">
      <c r="G8580" s="259"/>
    </row>
    <row r="8581" spans="7:7">
      <c r="G8581" s="259"/>
    </row>
    <row r="8582" spans="7:7">
      <c r="G8582" s="259"/>
    </row>
    <row r="8583" spans="7:7">
      <c r="G8583" s="259"/>
    </row>
    <row r="8584" spans="7:7">
      <c r="G8584" s="259"/>
    </row>
    <row r="8585" spans="7:7">
      <c r="G8585" s="259"/>
    </row>
    <row r="8586" spans="7:7">
      <c r="G8586" s="259"/>
    </row>
    <row r="8587" spans="7:7">
      <c r="G8587" s="259"/>
    </row>
    <row r="8588" spans="7:7">
      <c r="G8588" s="259"/>
    </row>
    <row r="8589" spans="7:7">
      <c r="G8589" s="259"/>
    </row>
    <row r="8590" spans="7:7">
      <c r="G8590" s="259"/>
    </row>
    <row r="8591" spans="7:7">
      <c r="G8591" s="259"/>
    </row>
    <row r="8592" spans="7:7">
      <c r="G8592" s="259"/>
    </row>
    <row r="8593" spans="7:7">
      <c r="G8593" s="259"/>
    </row>
    <row r="8594" spans="7:7">
      <c r="G8594" s="259"/>
    </row>
    <row r="8595" spans="7:7">
      <c r="G8595" s="259"/>
    </row>
    <row r="8596" spans="7:7">
      <c r="G8596" s="259"/>
    </row>
    <row r="8597" spans="7:7">
      <c r="G8597" s="259"/>
    </row>
    <row r="8598" spans="7:7">
      <c r="G8598" s="259"/>
    </row>
    <row r="8599" spans="7:7">
      <c r="G8599" s="259"/>
    </row>
    <row r="8600" spans="7:7">
      <c r="G8600" s="259"/>
    </row>
    <row r="8601" spans="7:7">
      <c r="G8601" s="259"/>
    </row>
    <row r="8602" spans="7:7">
      <c r="G8602" s="259"/>
    </row>
    <row r="8603" spans="7:7">
      <c r="G8603" s="259"/>
    </row>
    <row r="8604" spans="7:7">
      <c r="G8604" s="259"/>
    </row>
    <row r="8605" spans="7:7">
      <c r="G8605" s="259"/>
    </row>
    <row r="8606" spans="7:7">
      <c r="G8606" s="259"/>
    </row>
    <row r="8607" spans="7:7">
      <c r="G8607" s="259"/>
    </row>
    <row r="8608" spans="7:7">
      <c r="G8608" s="259"/>
    </row>
    <row r="8609" spans="7:7">
      <c r="G8609" s="259"/>
    </row>
    <row r="8610" spans="7:7">
      <c r="G8610" s="259"/>
    </row>
    <row r="8611" spans="7:7">
      <c r="G8611" s="259"/>
    </row>
    <row r="8612" spans="7:7">
      <c r="G8612" s="259"/>
    </row>
    <row r="8613" spans="7:7">
      <c r="G8613" s="259"/>
    </row>
    <row r="8614" spans="7:7">
      <c r="G8614" s="259"/>
    </row>
    <row r="8615" spans="7:7">
      <c r="G8615" s="259"/>
    </row>
    <row r="8616" spans="7:7">
      <c r="G8616" s="259"/>
    </row>
    <row r="8617" spans="7:7">
      <c r="G8617" s="259"/>
    </row>
    <row r="8618" spans="7:7">
      <c r="G8618" s="259"/>
    </row>
    <row r="8619" spans="7:7">
      <c r="G8619" s="259"/>
    </row>
    <row r="8620" spans="7:7">
      <c r="G8620" s="259"/>
    </row>
    <row r="8621" spans="7:7">
      <c r="G8621" s="259"/>
    </row>
    <row r="8622" spans="7:7">
      <c r="G8622" s="259"/>
    </row>
    <row r="8623" spans="7:7">
      <c r="G8623" s="259"/>
    </row>
    <row r="8624" spans="7:7">
      <c r="G8624" s="259"/>
    </row>
    <row r="8625" spans="7:7">
      <c r="G8625" s="259"/>
    </row>
    <row r="8626" spans="7:7">
      <c r="G8626" s="259"/>
    </row>
    <row r="8627" spans="7:7">
      <c r="G8627" s="259"/>
    </row>
    <row r="8628" spans="7:7">
      <c r="G8628" s="259"/>
    </row>
    <row r="8629" spans="7:7">
      <c r="G8629" s="259"/>
    </row>
    <row r="8630" spans="7:7">
      <c r="G8630" s="259"/>
    </row>
    <row r="8631" spans="7:7">
      <c r="G8631" s="259"/>
    </row>
    <row r="8632" spans="7:7">
      <c r="G8632" s="259"/>
    </row>
    <row r="8633" spans="7:7">
      <c r="G8633" s="259"/>
    </row>
    <row r="8634" spans="7:7">
      <c r="G8634" s="259"/>
    </row>
    <row r="8635" spans="7:7">
      <c r="G8635" s="259"/>
    </row>
    <row r="8636" spans="7:7">
      <c r="G8636" s="259"/>
    </row>
    <row r="8637" spans="7:7">
      <c r="G8637" s="259"/>
    </row>
    <row r="8638" spans="7:7">
      <c r="G8638" s="259"/>
    </row>
    <row r="8639" spans="7:7">
      <c r="G8639" s="259"/>
    </row>
    <row r="8640" spans="7:7">
      <c r="G8640" s="259"/>
    </row>
    <row r="8641" spans="7:7">
      <c r="G8641" s="259"/>
    </row>
    <row r="8642" spans="7:7">
      <c r="G8642" s="259"/>
    </row>
    <row r="8643" spans="7:7">
      <c r="G8643" s="259"/>
    </row>
    <row r="8644" spans="7:7">
      <c r="G8644" s="259"/>
    </row>
    <row r="8645" spans="7:7">
      <c r="G8645" s="259"/>
    </row>
    <row r="8646" spans="7:7">
      <c r="G8646" s="259"/>
    </row>
    <row r="8647" spans="7:7">
      <c r="G8647" s="259"/>
    </row>
    <row r="8648" spans="7:7">
      <c r="G8648" s="259"/>
    </row>
    <row r="8649" spans="7:7">
      <c r="G8649" s="259"/>
    </row>
    <row r="8650" spans="7:7">
      <c r="G8650" s="259"/>
    </row>
    <row r="8651" spans="7:7">
      <c r="G8651" s="259"/>
    </row>
    <row r="8652" spans="7:7">
      <c r="G8652" s="259"/>
    </row>
    <row r="8653" spans="7:7">
      <c r="G8653" s="259"/>
    </row>
    <row r="8654" spans="7:7">
      <c r="G8654" s="259"/>
    </row>
    <row r="8655" spans="7:7">
      <c r="G8655" s="259"/>
    </row>
    <row r="8656" spans="7:7">
      <c r="G8656" s="259"/>
    </row>
    <row r="8657" spans="7:7">
      <c r="G8657" s="259"/>
    </row>
    <row r="8658" spans="7:7">
      <c r="G8658" s="259"/>
    </row>
    <row r="8659" spans="7:7">
      <c r="G8659" s="259"/>
    </row>
    <row r="8660" spans="7:7">
      <c r="G8660" s="259"/>
    </row>
    <row r="8661" spans="7:7">
      <c r="G8661" s="259"/>
    </row>
    <row r="8662" spans="7:7">
      <c r="G8662" s="259"/>
    </row>
    <row r="8663" spans="7:7">
      <c r="G8663" s="259"/>
    </row>
    <row r="8664" spans="7:7">
      <c r="G8664" s="259"/>
    </row>
    <row r="8665" spans="7:7">
      <c r="G8665" s="259"/>
    </row>
    <row r="8666" spans="7:7">
      <c r="G8666" s="259"/>
    </row>
    <row r="8667" spans="7:7">
      <c r="G8667" s="259"/>
    </row>
    <row r="8668" spans="7:7">
      <c r="G8668" s="259"/>
    </row>
    <row r="8669" spans="7:7">
      <c r="G8669" s="259"/>
    </row>
    <row r="8670" spans="7:7">
      <c r="G8670" s="259"/>
    </row>
    <row r="8671" spans="7:7">
      <c r="G8671" s="259"/>
    </row>
    <row r="8672" spans="7:7">
      <c r="G8672" s="259"/>
    </row>
    <row r="8673" spans="7:7">
      <c r="G8673" s="259"/>
    </row>
    <row r="8674" spans="7:7">
      <c r="G8674" s="259"/>
    </row>
    <row r="8675" spans="7:7">
      <c r="G8675" s="259"/>
    </row>
    <row r="8676" spans="7:7">
      <c r="G8676" s="259"/>
    </row>
    <row r="8677" spans="7:7">
      <c r="G8677" s="259"/>
    </row>
    <row r="8678" spans="7:7">
      <c r="G8678" s="259"/>
    </row>
    <row r="8679" spans="7:7">
      <c r="G8679" s="259"/>
    </row>
    <row r="8680" spans="7:7">
      <c r="G8680" s="259"/>
    </row>
    <row r="8681" spans="7:7">
      <c r="G8681" s="259"/>
    </row>
    <row r="8682" spans="7:7">
      <c r="G8682" s="259"/>
    </row>
    <row r="8683" spans="7:7">
      <c r="G8683" s="259"/>
    </row>
    <row r="8684" spans="7:7">
      <c r="G8684" s="259"/>
    </row>
    <row r="8685" spans="7:7">
      <c r="G8685" s="259"/>
    </row>
    <row r="8686" spans="7:7">
      <c r="G8686" s="259"/>
    </row>
    <row r="8687" spans="7:7">
      <c r="G8687" s="259"/>
    </row>
    <row r="8688" spans="7:7">
      <c r="G8688" s="259"/>
    </row>
    <row r="8689" spans="7:7">
      <c r="G8689" s="259"/>
    </row>
    <row r="8690" spans="7:7">
      <c r="G8690" s="259"/>
    </row>
    <row r="8691" spans="7:7">
      <c r="G8691" s="259"/>
    </row>
    <row r="8692" spans="7:7">
      <c r="G8692" s="259"/>
    </row>
    <row r="8693" spans="7:7">
      <c r="G8693" s="259"/>
    </row>
    <row r="8694" spans="7:7">
      <c r="G8694" s="259"/>
    </row>
    <row r="8695" spans="7:7">
      <c r="G8695" s="259"/>
    </row>
    <row r="8696" spans="7:7">
      <c r="G8696" s="259"/>
    </row>
    <row r="8697" spans="7:7">
      <c r="G8697" s="259"/>
    </row>
    <row r="8698" spans="7:7">
      <c r="G8698" s="259"/>
    </row>
    <row r="8699" spans="7:7">
      <c r="G8699" s="259"/>
    </row>
    <row r="8700" spans="7:7">
      <c r="G8700" s="259"/>
    </row>
    <row r="8701" spans="7:7">
      <c r="G8701" s="259"/>
    </row>
    <row r="8702" spans="7:7">
      <c r="G8702" s="259"/>
    </row>
    <row r="8703" spans="7:7">
      <c r="G8703" s="259"/>
    </row>
    <row r="8704" spans="7:7">
      <c r="G8704" s="259"/>
    </row>
    <row r="8705" spans="7:7">
      <c r="G8705" s="259"/>
    </row>
    <row r="8706" spans="7:7">
      <c r="G8706" s="259"/>
    </row>
    <row r="8707" spans="7:7">
      <c r="G8707" s="259"/>
    </row>
    <row r="8708" spans="7:7">
      <c r="G8708" s="259"/>
    </row>
    <row r="8709" spans="7:7">
      <c r="G8709" s="259"/>
    </row>
    <row r="8710" spans="7:7">
      <c r="G8710" s="259"/>
    </row>
    <row r="8711" spans="7:7">
      <c r="G8711" s="259"/>
    </row>
    <row r="8712" spans="7:7">
      <c r="G8712" s="259"/>
    </row>
    <row r="8713" spans="7:7">
      <c r="G8713" s="259"/>
    </row>
    <row r="8714" spans="7:7">
      <c r="G8714" s="259"/>
    </row>
    <row r="8715" spans="7:7">
      <c r="G8715" s="259"/>
    </row>
    <row r="8716" spans="7:7">
      <c r="G8716" s="259"/>
    </row>
    <row r="8717" spans="7:7">
      <c r="G8717" s="259"/>
    </row>
    <row r="8718" spans="7:7">
      <c r="G8718" s="259"/>
    </row>
    <row r="8719" spans="7:7">
      <c r="G8719" s="259"/>
    </row>
    <row r="8720" spans="7:7">
      <c r="G8720" s="259"/>
    </row>
    <row r="8721" spans="7:7">
      <c r="G8721" s="259"/>
    </row>
    <row r="8722" spans="7:7">
      <c r="G8722" s="259"/>
    </row>
    <row r="8723" spans="7:7">
      <c r="G8723" s="259"/>
    </row>
    <row r="8724" spans="7:7">
      <c r="G8724" s="259"/>
    </row>
    <row r="8725" spans="7:7">
      <c r="G8725" s="259"/>
    </row>
    <row r="8726" spans="7:7">
      <c r="G8726" s="259"/>
    </row>
    <row r="8727" spans="7:7">
      <c r="G8727" s="259"/>
    </row>
    <row r="8728" spans="7:7">
      <c r="G8728" s="259"/>
    </row>
    <row r="8729" spans="7:7">
      <c r="G8729" s="259"/>
    </row>
    <row r="8730" spans="7:7">
      <c r="G8730" s="259"/>
    </row>
    <row r="8731" spans="7:7">
      <c r="G8731" s="259"/>
    </row>
    <row r="8732" spans="7:7">
      <c r="G8732" s="259"/>
    </row>
    <row r="8733" spans="7:7">
      <c r="G8733" s="259"/>
    </row>
    <row r="8734" spans="7:7">
      <c r="G8734" s="259"/>
    </row>
    <row r="8735" spans="7:7">
      <c r="G8735" s="259"/>
    </row>
    <row r="8736" spans="7:7">
      <c r="G8736" s="259"/>
    </row>
    <row r="8737" spans="7:7">
      <c r="G8737" s="259"/>
    </row>
    <row r="8738" spans="7:7">
      <c r="G8738" s="259"/>
    </row>
    <row r="8739" spans="7:7">
      <c r="G8739" s="259"/>
    </row>
    <row r="8740" spans="7:7">
      <c r="G8740" s="259"/>
    </row>
    <row r="8741" spans="7:7">
      <c r="G8741" s="259"/>
    </row>
    <row r="8742" spans="7:7">
      <c r="G8742" s="259"/>
    </row>
    <row r="8743" spans="7:7">
      <c r="G8743" s="259"/>
    </row>
    <row r="8744" spans="7:7">
      <c r="G8744" s="259"/>
    </row>
    <row r="8745" spans="7:7">
      <c r="G8745" s="259"/>
    </row>
    <row r="8746" spans="7:7">
      <c r="G8746" s="259"/>
    </row>
    <row r="8747" spans="7:7">
      <c r="G8747" s="259"/>
    </row>
    <row r="8748" spans="7:7">
      <c r="G8748" s="259"/>
    </row>
    <row r="8749" spans="7:7">
      <c r="G8749" s="259"/>
    </row>
    <row r="8750" spans="7:7">
      <c r="G8750" s="259"/>
    </row>
    <row r="8751" spans="7:7">
      <c r="G8751" s="259"/>
    </row>
    <row r="8752" spans="7:7">
      <c r="G8752" s="259"/>
    </row>
    <row r="8753" spans="7:7">
      <c r="G8753" s="259"/>
    </row>
    <row r="8754" spans="7:7">
      <c r="G8754" s="259"/>
    </row>
    <row r="8755" spans="7:7">
      <c r="G8755" s="259"/>
    </row>
    <row r="8756" spans="7:7">
      <c r="G8756" s="259"/>
    </row>
    <row r="8757" spans="7:7">
      <c r="G8757" s="259"/>
    </row>
    <row r="8758" spans="7:7">
      <c r="G8758" s="259"/>
    </row>
    <row r="8759" spans="7:7">
      <c r="G8759" s="259"/>
    </row>
    <row r="8760" spans="7:7">
      <c r="G8760" s="259"/>
    </row>
    <row r="8761" spans="7:7">
      <c r="G8761" s="259"/>
    </row>
    <row r="8762" spans="7:7">
      <c r="G8762" s="259"/>
    </row>
    <row r="8763" spans="7:7">
      <c r="G8763" s="259"/>
    </row>
    <row r="8764" spans="7:7">
      <c r="G8764" s="259"/>
    </row>
    <row r="8765" spans="7:7">
      <c r="G8765" s="259"/>
    </row>
    <row r="8766" spans="7:7">
      <c r="G8766" s="259"/>
    </row>
    <row r="8767" spans="7:7">
      <c r="G8767" s="259"/>
    </row>
    <row r="8768" spans="7:7">
      <c r="G8768" s="259"/>
    </row>
    <row r="8769" spans="7:7">
      <c r="G8769" s="259"/>
    </row>
    <row r="8770" spans="7:7">
      <c r="G8770" s="259"/>
    </row>
    <row r="8771" spans="7:7">
      <c r="G8771" s="259"/>
    </row>
    <row r="8772" spans="7:7">
      <c r="G8772" s="259"/>
    </row>
    <row r="8773" spans="7:7">
      <c r="G8773" s="259"/>
    </row>
    <row r="8774" spans="7:7">
      <c r="G8774" s="259"/>
    </row>
    <row r="8775" spans="7:7">
      <c r="G8775" s="259"/>
    </row>
    <row r="8776" spans="7:7">
      <c r="G8776" s="259"/>
    </row>
    <row r="8777" spans="7:7">
      <c r="G8777" s="259"/>
    </row>
    <row r="8778" spans="7:7">
      <c r="G8778" s="259"/>
    </row>
    <row r="8779" spans="7:7">
      <c r="G8779" s="259"/>
    </row>
    <row r="8780" spans="7:7">
      <c r="G8780" s="259"/>
    </row>
    <row r="8781" spans="7:7">
      <c r="G8781" s="259"/>
    </row>
    <row r="8782" spans="7:7">
      <c r="G8782" s="259"/>
    </row>
    <row r="8783" spans="7:7">
      <c r="G8783" s="259"/>
    </row>
    <row r="8784" spans="7:7">
      <c r="G8784" s="259"/>
    </row>
    <row r="8785" spans="7:7">
      <c r="G8785" s="259"/>
    </row>
    <row r="8786" spans="7:7">
      <c r="G8786" s="259"/>
    </row>
    <row r="8787" spans="7:7">
      <c r="G8787" s="259"/>
    </row>
    <row r="8788" spans="7:7">
      <c r="G8788" s="259"/>
    </row>
    <row r="8789" spans="7:7">
      <c r="G8789" s="259"/>
    </row>
    <row r="8790" spans="7:7">
      <c r="G8790" s="259"/>
    </row>
    <row r="8791" spans="7:7">
      <c r="G8791" s="259"/>
    </row>
    <row r="8792" spans="7:7">
      <c r="G8792" s="259"/>
    </row>
    <row r="8793" spans="7:7">
      <c r="G8793" s="259"/>
    </row>
    <row r="8794" spans="7:7">
      <c r="G8794" s="259"/>
    </row>
    <row r="8795" spans="7:7">
      <c r="G8795" s="259"/>
    </row>
    <row r="8796" spans="7:7">
      <c r="G8796" s="259"/>
    </row>
    <row r="8797" spans="7:7">
      <c r="G8797" s="259"/>
    </row>
    <row r="8798" spans="7:7">
      <c r="G8798" s="259"/>
    </row>
    <row r="8799" spans="7:7">
      <c r="G8799" s="259"/>
    </row>
    <row r="8800" spans="7:7">
      <c r="G8800" s="259"/>
    </row>
    <row r="8801" spans="7:7">
      <c r="G8801" s="259"/>
    </row>
    <row r="8802" spans="7:7">
      <c r="G8802" s="259"/>
    </row>
    <row r="8803" spans="7:7">
      <c r="G8803" s="259"/>
    </row>
    <row r="8804" spans="7:7">
      <c r="G8804" s="259"/>
    </row>
    <row r="8805" spans="7:7">
      <c r="G8805" s="259"/>
    </row>
    <row r="8806" spans="7:7">
      <c r="G8806" s="259"/>
    </row>
    <row r="8807" spans="7:7">
      <c r="G8807" s="259"/>
    </row>
    <row r="8808" spans="7:7">
      <c r="G8808" s="259"/>
    </row>
    <row r="8809" spans="7:7">
      <c r="G8809" s="259"/>
    </row>
    <row r="8810" spans="7:7">
      <c r="G8810" s="259"/>
    </row>
    <row r="8811" spans="7:7">
      <c r="G8811" s="259"/>
    </row>
    <row r="8812" spans="7:7">
      <c r="G8812" s="259"/>
    </row>
    <row r="8813" spans="7:7">
      <c r="G8813" s="259"/>
    </row>
    <row r="8814" spans="7:7">
      <c r="G8814" s="259"/>
    </row>
    <row r="8815" spans="7:7">
      <c r="G8815" s="259"/>
    </row>
    <row r="8816" spans="7:7">
      <c r="G8816" s="259"/>
    </row>
    <row r="8817" spans="7:7">
      <c r="G8817" s="259"/>
    </row>
    <row r="8818" spans="7:7">
      <c r="G8818" s="259"/>
    </row>
    <row r="8819" spans="7:7">
      <c r="G8819" s="259"/>
    </row>
    <row r="8820" spans="7:7">
      <c r="G8820" s="259"/>
    </row>
    <row r="8821" spans="7:7">
      <c r="G8821" s="259"/>
    </row>
    <row r="8822" spans="7:7">
      <c r="G8822" s="259"/>
    </row>
    <row r="8823" spans="7:7">
      <c r="G8823" s="259"/>
    </row>
    <row r="8824" spans="7:7">
      <c r="G8824" s="259"/>
    </row>
    <row r="8825" spans="7:7">
      <c r="G8825" s="259"/>
    </row>
    <row r="8826" spans="7:7">
      <c r="G8826" s="259"/>
    </row>
    <row r="8827" spans="7:7">
      <c r="G8827" s="259"/>
    </row>
    <row r="8828" spans="7:7">
      <c r="G8828" s="259"/>
    </row>
    <row r="8829" spans="7:7">
      <c r="G8829" s="259"/>
    </row>
    <row r="8830" spans="7:7">
      <c r="G8830" s="259"/>
    </row>
    <row r="8831" spans="7:7">
      <c r="G8831" s="259"/>
    </row>
    <row r="8832" spans="7:7">
      <c r="G8832" s="259"/>
    </row>
    <row r="8833" spans="7:7">
      <c r="G8833" s="259"/>
    </row>
    <row r="8834" spans="7:7">
      <c r="G8834" s="259"/>
    </row>
    <row r="8835" spans="7:7">
      <c r="G8835" s="259"/>
    </row>
    <row r="8836" spans="7:7">
      <c r="G8836" s="259"/>
    </row>
    <row r="8837" spans="7:7">
      <c r="G8837" s="259"/>
    </row>
    <row r="8838" spans="7:7">
      <c r="G8838" s="259"/>
    </row>
    <row r="8839" spans="7:7">
      <c r="G8839" s="259"/>
    </row>
    <row r="8840" spans="7:7">
      <c r="G8840" s="259"/>
    </row>
    <row r="8841" spans="7:7">
      <c r="G8841" s="259"/>
    </row>
    <row r="8842" spans="7:7">
      <c r="G8842" s="259"/>
    </row>
    <row r="8843" spans="7:7">
      <c r="G8843" s="259"/>
    </row>
    <row r="8844" spans="7:7">
      <c r="G8844" s="259"/>
    </row>
    <row r="8845" spans="7:7">
      <c r="G8845" s="259"/>
    </row>
    <row r="8846" spans="7:7">
      <c r="G8846" s="259"/>
    </row>
    <row r="8847" spans="7:7">
      <c r="G8847" s="259"/>
    </row>
    <row r="8848" spans="7:7">
      <c r="G8848" s="259"/>
    </row>
    <row r="8849" spans="7:7">
      <c r="G8849" s="259"/>
    </row>
    <row r="8850" spans="7:7">
      <c r="G8850" s="259"/>
    </row>
    <row r="8851" spans="7:7">
      <c r="G8851" s="259"/>
    </row>
    <row r="8852" spans="7:7">
      <c r="G8852" s="259"/>
    </row>
    <row r="8853" spans="7:7">
      <c r="G8853" s="259"/>
    </row>
    <row r="8854" spans="7:7">
      <c r="G8854" s="259"/>
    </row>
    <row r="8855" spans="7:7">
      <c r="G8855" s="259"/>
    </row>
    <row r="8856" spans="7:7">
      <c r="G8856" s="259"/>
    </row>
    <row r="8857" spans="7:7">
      <c r="G8857" s="259"/>
    </row>
    <row r="8858" spans="7:7">
      <c r="G8858" s="259"/>
    </row>
    <row r="8859" spans="7:7">
      <c r="G8859" s="259"/>
    </row>
    <row r="8860" spans="7:7">
      <c r="G8860" s="259"/>
    </row>
    <row r="8861" spans="7:7">
      <c r="G8861" s="259"/>
    </row>
    <row r="8862" spans="7:7">
      <c r="G8862" s="259"/>
    </row>
    <row r="8863" spans="7:7">
      <c r="G8863" s="259"/>
    </row>
    <row r="8864" spans="7:7">
      <c r="G8864" s="259"/>
    </row>
    <row r="8865" spans="7:7">
      <c r="G8865" s="259"/>
    </row>
    <row r="8866" spans="7:7">
      <c r="G8866" s="259"/>
    </row>
    <row r="8867" spans="7:7">
      <c r="G8867" s="259"/>
    </row>
    <row r="8868" spans="7:7">
      <c r="G8868" s="259"/>
    </row>
    <row r="8869" spans="7:7">
      <c r="G8869" s="259"/>
    </row>
    <row r="8870" spans="7:7">
      <c r="G8870" s="259"/>
    </row>
    <row r="8871" spans="7:7">
      <c r="G8871" s="259"/>
    </row>
    <row r="8872" spans="7:7">
      <c r="G8872" s="259"/>
    </row>
    <row r="8873" spans="7:7">
      <c r="G8873" s="259"/>
    </row>
    <row r="8874" spans="7:7">
      <c r="G8874" s="259"/>
    </row>
    <row r="8875" spans="7:7">
      <c r="G8875" s="259"/>
    </row>
    <row r="8876" spans="7:7">
      <c r="G8876" s="259"/>
    </row>
    <row r="8877" spans="7:7">
      <c r="G8877" s="259"/>
    </row>
    <row r="8878" spans="7:7">
      <c r="G8878" s="259"/>
    </row>
    <row r="8879" spans="7:7">
      <c r="G8879" s="259"/>
    </row>
    <row r="8880" spans="7:7">
      <c r="G8880" s="259"/>
    </row>
    <row r="8881" spans="7:7">
      <c r="G8881" s="259"/>
    </row>
    <row r="8882" spans="7:7">
      <c r="G8882" s="259"/>
    </row>
    <row r="8883" spans="7:7">
      <c r="G8883" s="259"/>
    </row>
    <row r="8884" spans="7:7">
      <c r="G8884" s="259"/>
    </row>
    <row r="8885" spans="7:7">
      <c r="G8885" s="259"/>
    </row>
    <row r="8886" spans="7:7">
      <c r="G8886" s="259"/>
    </row>
    <row r="8887" spans="7:7">
      <c r="G8887" s="259"/>
    </row>
    <row r="8888" spans="7:7">
      <c r="G8888" s="259"/>
    </row>
    <row r="8889" spans="7:7">
      <c r="G8889" s="259"/>
    </row>
    <row r="8890" spans="7:7">
      <c r="G8890" s="259"/>
    </row>
    <row r="8891" spans="7:7">
      <c r="G8891" s="259"/>
    </row>
    <row r="8892" spans="7:7">
      <c r="G8892" s="259"/>
    </row>
    <row r="8893" spans="7:7">
      <c r="G8893" s="259"/>
    </row>
    <row r="8894" spans="7:7">
      <c r="G8894" s="259"/>
    </row>
    <row r="8895" spans="7:7">
      <c r="G8895" s="259"/>
    </row>
    <row r="8896" spans="7:7">
      <c r="G8896" s="259"/>
    </row>
    <row r="8897" spans="7:7">
      <c r="G8897" s="259"/>
    </row>
    <row r="8898" spans="7:7">
      <c r="G8898" s="259"/>
    </row>
    <row r="8899" spans="7:7">
      <c r="G8899" s="259"/>
    </row>
    <row r="8900" spans="7:7">
      <c r="G8900" s="259"/>
    </row>
    <row r="8901" spans="7:7">
      <c r="G8901" s="259"/>
    </row>
    <row r="8902" spans="7:7">
      <c r="G8902" s="259"/>
    </row>
    <row r="8903" spans="7:7">
      <c r="G8903" s="259"/>
    </row>
    <row r="8904" spans="7:7">
      <c r="G8904" s="259"/>
    </row>
    <row r="8905" spans="7:7">
      <c r="G8905" s="259"/>
    </row>
    <row r="8906" spans="7:7">
      <c r="G8906" s="259"/>
    </row>
    <row r="8907" spans="7:7">
      <c r="G8907" s="259"/>
    </row>
    <row r="8908" spans="7:7">
      <c r="G8908" s="259"/>
    </row>
    <row r="8909" spans="7:7">
      <c r="G8909" s="259"/>
    </row>
    <row r="8910" spans="7:7">
      <c r="G8910" s="259"/>
    </row>
    <row r="8911" spans="7:7">
      <c r="G8911" s="259"/>
    </row>
    <row r="8912" spans="7:7">
      <c r="G8912" s="259"/>
    </row>
    <row r="8913" spans="7:7">
      <c r="G8913" s="259"/>
    </row>
    <row r="8914" spans="7:7">
      <c r="G8914" s="259"/>
    </row>
    <row r="8915" spans="7:7">
      <c r="G8915" s="259"/>
    </row>
    <row r="8916" spans="7:7">
      <c r="G8916" s="259"/>
    </row>
    <row r="8917" spans="7:7">
      <c r="G8917" s="259"/>
    </row>
    <row r="8918" spans="7:7">
      <c r="G8918" s="259"/>
    </row>
    <row r="8919" spans="7:7">
      <c r="G8919" s="259"/>
    </row>
    <row r="8920" spans="7:7">
      <c r="G8920" s="259"/>
    </row>
    <row r="8921" spans="7:7">
      <c r="G8921" s="259"/>
    </row>
    <row r="8922" spans="7:7">
      <c r="G8922" s="259"/>
    </row>
    <row r="8923" spans="7:7">
      <c r="G8923" s="259"/>
    </row>
    <row r="8924" spans="7:7">
      <c r="G8924" s="259"/>
    </row>
    <row r="8925" spans="7:7">
      <c r="G8925" s="259"/>
    </row>
    <row r="8926" spans="7:7">
      <c r="G8926" s="259"/>
    </row>
    <row r="8927" spans="7:7">
      <c r="G8927" s="259"/>
    </row>
    <row r="8928" spans="7:7">
      <c r="G8928" s="259"/>
    </row>
    <row r="8929" spans="7:7">
      <c r="G8929" s="259"/>
    </row>
    <row r="8930" spans="7:7">
      <c r="G8930" s="259"/>
    </row>
    <row r="8931" spans="7:7">
      <c r="G8931" s="259"/>
    </row>
    <row r="8932" spans="7:7">
      <c r="G8932" s="259"/>
    </row>
    <row r="8933" spans="7:7">
      <c r="G8933" s="259"/>
    </row>
    <row r="8934" spans="7:7">
      <c r="G8934" s="259"/>
    </row>
    <row r="8935" spans="7:7">
      <c r="G8935" s="259"/>
    </row>
    <row r="8936" spans="7:7">
      <c r="G8936" s="259"/>
    </row>
    <row r="8937" spans="7:7">
      <c r="G8937" s="259"/>
    </row>
    <row r="8938" spans="7:7">
      <c r="G8938" s="259"/>
    </row>
    <row r="8939" spans="7:7">
      <c r="G8939" s="259"/>
    </row>
    <row r="8940" spans="7:7">
      <c r="G8940" s="259"/>
    </row>
    <row r="8941" spans="7:7">
      <c r="G8941" s="259"/>
    </row>
    <row r="8942" spans="7:7">
      <c r="G8942" s="259"/>
    </row>
    <row r="8943" spans="7:7">
      <c r="G8943" s="259"/>
    </row>
    <row r="8944" spans="7:7">
      <c r="G8944" s="259"/>
    </row>
    <row r="8945" spans="7:7">
      <c r="G8945" s="259"/>
    </row>
    <row r="8946" spans="7:7">
      <c r="G8946" s="259"/>
    </row>
    <row r="8947" spans="7:7">
      <c r="G8947" s="259"/>
    </row>
    <row r="8948" spans="7:7">
      <c r="G8948" s="259"/>
    </row>
    <row r="8949" spans="7:7">
      <c r="G8949" s="259"/>
    </row>
    <row r="8950" spans="7:7">
      <c r="G8950" s="259"/>
    </row>
    <row r="8951" spans="7:7">
      <c r="G8951" s="259"/>
    </row>
    <row r="8952" spans="7:7">
      <c r="G8952" s="259"/>
    </row>
    <row r="8953" spans="7:7">
      <c r="G8953" s="259"/>
    </row>
    <row r="8954" spans="7:7">
      <c r="G8954" s="259"/>
    </row>
    <row r="8955" spans="7:7">
      <c r="G8955" s="259"/>
    </row>
    <row r="8956" spans="7:7">
      <c r="G8956" s="259"/>
    </row>
    <row r="8957" spans="7:7">
      <c r="G8957" s="259"/>
    </row>
    <row r="8958" spans="7:7">
      <c r="G8958" s="259"/>
    </row>
    <row r="8959" spans="7:7">
      <c r="G8959" s="259"/>
    </row>
    <row r="8960" spans="7:7">
      <c r="G8960" s="259"/>
    </row>
    <row r="8961" spans="7:7">
      <c r="G8961" s="259"/>
    </row>
    <row r="8962" spans="7:7">
      <c r="G8962" s="259"/>
    </row>
    <row r="8963" spans="7:7">
      <c r="G8963" s="259"/>
    </row>
    <row r="8964" spans="7:7">
      <c r="G8964" s="259"/>
    </row>
    <row r="8965" spans="7:7">
      <c r="G8965" s="259"/>
    </row>
    <row r="8966" spans="7:7">
      <c r="G8966" s="259"/>
    </row>
    <row r="8967" spans="7:7">
      <c r="G8967" s="259"/>
    </row>
    <row r="8968" spans="7:7">
      <c r="G8968" s="259"/>
    </row>
    <row r="8969" spans="7:7">
      <c r="G8969" s="259"/>
    </row>
    <row r="8970" spans="7:7">
      <c r="G8970" s="259"/>
    </row>
    <row r="8971" spans="7:7">
      <c r="G8971" s="259"/>
    </row>
    <row r="8972" spans="7:7">
      <c r="G8972" s="259"/>
    </row>
    <row r="8973" spans="7:7">
      <c r="G8973" s="259"/>
    </row>
    <row r="8974" spans="7:7">
      <c r="G8974" s="259"/>
    </row>
    <row r="8975" spans="7:7">
      <c r="G8975" s="259"/>
    </row>
    <row r="8976" spans="7:7">
      <c r="G8976" s="259"/>
    </row>
    <row r="8977" spans="7:7">
      <c r="G8977" s="259"/>
    </row>
    <row r="8978" spans="7:7">
      <c r="G8978" s="259"/>
    </row>
    <row r="8979" spans="7:7">
      <c r="G8979" s="259"/>
    </row>
    <row r="8980" spans="7:7">
      <c r="G8980" s="259"/>
    </row>
    <row r="8981" spans="7:7">
      <c r="G8981" s="259"/>
    </row>
    <row r="8982" spans="7:7">
      <c r="G8982" s="259"/>
    </row>
    <row r="8983" spans="7:7">
      <c r="G8983" s="259"/>
    </row>
    <row r="8984" spans="7:7">
      <c r="G8984" s="259"/>
    </row>
    <row r="8985" spans="7:7">
      <c r="G8985" s="259"/>
    </row>
    <row r="8986" spans="7:7">
      <c r="G8986" s="259"/>
    </row>
    <row r="8987" spans="7:7">
      <c r="G8987" s="259"/>
    </row>
    <row r="8988" spans="7:7">
      <c r="G8988" s="259"/>
    </row>
    <row r="8989" spans="7:7">
      <c r="G8989" s="259"/>
    </row>
    <row r="8990" spans="7:7">
      <c r="G8990" s="259"/>
    </row>
    <row r="8991" spans="7:7">
      <c r="G8991" s="259"/>
    </row>
    <row r="8992" spans="7:7">
      <c r="G8992" s="259"/>
    </row>
    <row r="8993" spans="7:7">
      <c r="G8993" s="259"/>
    </row>
    <row r="8994" spans="7:7">
      <c r="G8994" s="259"/>
    </row>
    <row r="8995" spans="7:7">
      <c r="G8995" s="259"/>
    </row>
    <row r="8996" spans="7:7">
      <c r="G8996" s="259"/>
    </row>
    <row r="8997" spans="7:7">
      <c r="G8997" s="259"/>
    </row>
    <row r="8998" spans="7:7">
      <c r="G8998" s="259"/>
    </row>
    <row r="8999" spans="7:7">
      <c r="G8999" s="259"/>
    </row>
    <row r="9000" spans="7:7">
      <c r="G9000" s="259"/>
    </row>
    <row r="9001" spans="7:7">
      <c r="G9001" s="259"/>
    </row>
    <row r="9002" spans="7:7">
      <c r="G9002" s="259"/>
    </row>
    <row r="9003" spans="7:7">
      <c r="G9003" s="259"/>
    </row>
    <row r="9004" spans="7:7">
      <c r="G9004" s="259"/>
    </row>
    <row r="9005" spans="7:7">
      <c r="G9005" s="259"/>
    </row>
    <row r="9006" spans="7:7">
      <c r="G9006" s="259"/>
    </row>
    <row r="9007" spans="7:7">
      <c r="G9007" s="259"/>
    </row>
    <row r="9008" spans="7:7">
      <c r="G9008" s="259"/>
    </row>
    <row r="9009" spans="7:7">
      <c r="G9009" s="259"/>
    </row>
    <row r="9010" spans="7:7">
      <c r="G9010" s="259"/>
    </row>
    <row r="9011" spans="7:7">
      <c r="G9011" s="259"/>
    </row>
    <row r="9012" spans="7:7">
      <c r="G9012" s="259"/>
    </row>
    <row r="9013" spans="7:7">
      <c r="G9013" s="259"/>
    </row>
    <row r="9014" spans="7:7">
      <c r="G9014" s="259"/>
    </row>
    <row r="9015" spans="7:7">
      <c r="G9015" s="259"/>
    </row>
    <row r="9016" spans="7:7">
      <c r="G9016" s="259"/>
    </row>
    <row r="9017" spans="7:7">
      <c r="G9017" s="259"/>
    </row>
    <row r="9018" spans="7:7">
      <c r="G9018" s="259"/>
    </row>
    <row r="9019" spans="7:7">
      <c r="G9019" s="259"/>
    </row>
    <row r="9020" spans="7:7">
      <c r="G9020" s="259"/>
    </row>
    <row r="9021" spans="7:7">
      <c r="G9021" s="259"/>
    </row>
    <row r="9022" spans="7:7">
      <c r="G9022" s="259"/>
    </row>
    <row r="9023" spans="7:7">
      <c r="G9023" s="259"/>
    </row>
    <row r="9024" spans="7:7">
      <c r="G9024" s="259"/>
    </row>
    <row r="9025" spans="7:7">
      <c r="G9025" s="259"/>
    </row>
    <row r="9026" spans="7:7">
      <c r="G9026" s="259"/>
    </row>
    <row r="9027" spans="7:7">
      <c r="G9027" s="259"/>
    </row>
    <row r="9028" spans="7:7">
      <c r="G9028" s="259"/>
    </row>
    <row r="9029" spans="7:7">
      <c r="G9029" s="259"/>
    </row>
    <row r="9030" spans="7:7">
      <c r="G9030" s="259"/>
    </row>
    <row r="9031" spans="7:7">
      <c r="G9031" s="259"/>
    </row>
    <row r="9032" spans="7:7">
      <c r="G9032" s="259"/>
    </row>
    <row r="9033" spans="7:7">
      <c r="G9033" s="259"/>
    </row>
    <row r="9034" spans="7:7">
      <c r="G9034" s="259"/>
    </row>
    <row r="9035" spans="7:7">
      <c r="G9035" s="259"/>
    </row>
    <row r="9036" spans="7:7">
      <c r="G9036" s="259"/>
    </row>
    <row r="9037" spans="7:7">
      <c r="G9037" s="259"/>
    </row>
    <row r="9038" spans="7:7">
      <c r="G9038" s="259"/>
    </row>
    <row r="9039" spans="7:7">
      <c r="G9039" s="259"/>
    </row>
    <row r="9040" spans="7:7">
      <c r="G9040" s="259"/>
    </row>
    <row r="9041" spans="7:7">
      <c r="G9041" s="259"/>
    </row>
    <row r="9042" spans="7:7">
      <c r="G9042" s="259"/>
    </row>
    <row r="9043" spans="7:7">
      <c r="G9043" s="259"/>
    </row>
    <row r="9044" spans="7:7">
      <c r="G9044" s="259"/>
    </row>
    <row r="9045" spans="7:7">
      <c r="G9045" s="259"/>
    </row>
    <row r="9046" spans="7:7">
      <c r="G9046" s="259"/>
    </row>
    <row r="9047" spans="7:7">
      <c r="G9047" s="259"/>
    </row>
    <row r="9048" spans="7:7">
      <c r="G9048" s="259"/>
    </row>
    <row r="9049" spans="7:7">
      <c r="G9049" s="259"/>
    </row>
    <row r="9050" spans="7:7">
      <c r="G9050" s="259"/>
    </row>
    <row r="9051" spans="7:7">
      <c r="G9051" s="259"/>
    </row>
    <row r="9052" spans="7:7">
      <c r="G9052" s="259"/>
    </row>
    <row r="9053" spans="7:7">
      <c r="G9053" s="259"/>
    </row>
    <row r="9054" spans="7:7">
      <c r="G9054" s="259"/>
    </row>
    <row r="9055" spans="7:7">
      <c r="G9055" s="259"/>
    </row>
    <row r="9056" spans="7:7">
      <c r="G9056" s="259"/>
    </row>
    <row r="9057" spans="7:7">
      <c r="G9057" s="259"/>
    </row>
    <row r="9058" spans="7:7">
      <c r="G9058" s="259"/>
    </row>
    <row r="9059" spans="7:7">
      <c r="G9059" s="259"/>
    </row>
    <row r="9060" spans="7:7">
      <c r="G9060" s="259"/>
    </row>
    <row r="9061" spans="7:7">
      <c r="G9061" s="259"/>
    </row>
    <row r="9062" spans="7:7">
      <c r="G9062" s="259"/>
    </row>
    <row r="9063" spans="7:7">
      <c r="G9063" s="259"/>
    </row>
    <row r="9064" spans="7:7">
      <c r="G9064" s="259"/>
    </row>
    <row r="9065" spans="7:7">
      <c r="G9065" s="259"/>
    </row>
    <row r="9066" spans="7:7">
      <c r="G9066" s="259"/>
    </row>
    <row r="9067" spans="7:7">
      <c r="G9067" s="259"/>
    </row>
    <row r="9068" spans="7:7">
      <c r="G9068" s="259"/>
    </row>
    <row r="9069" spans="7:7">
      <c r="G9069" s="259"/>
    </row>
    <row r="9070" spans="7:7">
      <c r="G9070" s="259"/>
    </row>
    <row r="9071" spans="7:7">
      <c r="G9071" s="259"/>
    </row>
    <row r="9072" spans="7:7">
      <c r="G9072" s="259"/>
    </row>
    <row r="9073" spans="7:7">
      <c r="G9073" s="259"/>
    </row>
    <row r="9074" spans="7:7">
      <c r="G9074" s="259"/>
    </row>
    <row r="9075" spans="7:7">
      <c r="G9075" s="259"/>
    </row>
    <row r="9076" spans="7:7">
      <c r="G9076" s="259"/>
    </row>
    <row r="9077" spans="7:7">
      <c r="G9077" s="259"/>
    </row>
    <row r="9078" spans="7:7">
      <c r="G9078" s="259"/>
    </row>
    <row r="9079" spans="7:7">
      <c r="G9079" s="259"/>
    </row>
    <row r="9080" spans="7:7">
      <c r="G9080" s="259"/>
    </row>
    <row r="9081" spans="7:7">
      <c r="G9081" s="259"/>
    </row>
    <row r="9082" spans="7:7">
      <c r="G9082" s="259"/>
    </row>
    <row r="9083" spans="7:7">
      <c r="G9083" s="259"/>
    </row>
    <row r="9084" spans="7:7">
      <c r="G9084" s="259"/>
    </row>
    <row r="9085" spans="7:7">
      <c r="G9085" s="259"/>
    </row>
    <row r="9086" spans="7:7">
      <c r="G9086" s="259"/>
    </row>
    <row r="9087" spans="7:7">
      <c r="G9087" s="259"/>
    </row>
    <row r="9088" spans="7:7">
      <c r="G9088" s="259"/>
    </row>
    <row r="9089" spans="7:7">
      <c r="G9089" s="259"/>
    </row>
    <row r="9090" spans="7:7">
      <c r="G9090" s="259"/>
    </row>
    <row r="9091" spans="7:7">
      <c r="G9091" s="259"/>
    </row>
    <row r="9092" spans="7:7">
      <c r="G9092" s="259"/>
    </row>
    <row r="9093" spans="7:7">
      <c r="G9093" s="259"/>
    </row>
    <row r="9094" spans="7:7">
      <c r="G9094" s="259"/>
    </row>
    <row r="9095" spans="7:7">
      <c r="G9095" s="259"/>
    </row>
    <row r="9096" spans="7:7">
      <c r="G9096" s="259"/>
    </row>
    <row r="9097" spans="7:7">
      <c r="G9097" s="259"/>
    </row>
    <row r="9098" spans="7:7">
      <c r="G9098" s="259"/>
    </row>
    <row r="9099" spans="7:7">
      <c r="G9099" s="259"/>
    </row>
    <row r="9100" spans="7:7">
      <c r="G9100" s="259"/>
    </row>
    <row r="9101" spans="7:7">
      <c r="G9101" s="259"/>
    </row>
    <row r="9102" spans="7:7">
      <c r="G9102" s="259"/>
    </row>
    <row r="9103" spans="7:7">
      <c r="G9103" s="259"/>
    </row>
    <row r="9104" spans="7:7">
      <c r="G9104" s="259"/>
    </row>
    <row r="9105" spans="7:7">
      <c r="G9105" s="259"/>
    </row>
    <row r="9106" spans="7:7">
      <c r="G9106" s="259"/>
    </row>
    <row r="9107" spans="7:7">
      <c r="G9107" s="259"/>
    </row>
    <row r="9108" spans="7:7">
      <c r="G9108" s="259"/>
    </row>
    <row r="9109" spans="7:7">
      <c r="G9109" s="259"/>
    </row>
    <row r="9110" spans="7:7">
      <c r="G9110" s="259"/>
    </row>
    <row r="9111" spans="7:7">
      <c r="G9111" s="259"/>
    </row>
    <row r="9112" spans="7:7">
      <c r="G9112" s="259"/>
    </row>
    <row r="9113" spans="7:7">
      <c r="G9113" s="259"/>
    </row>
    <row r="9114" spans="7:7">
      <c r="G9114" s="259"/>
    </row>
    <row r="9115" spans="7:7">
      <c r="G9115" s="259"/>
    </row>
    <row r="9116" spans="7:7">
      <c r="G9116" s="259"/>
    </row>
    <row r="9117" spans="7:7">
      <c r="G9117" s="259"/>
    </row>
    <row r="9118" spans="7:7">
      <c r="G9118" s="259"/>
    </row>
    <row r="9119" spans="7:7">
      <c r="G9119" s="259"/>
    </row>
    <row r="9120" spans="7:7">
      <c r="G9120" s="259"/>
    </row>
    <row r="9121" spans="7:7">
      <c r="G9121" s="259"/>
    </row>
    <row r="9122" spans="7:7">
      <c r="G9122" s="259"/>
    </row>
    <row r="9123" spans="7:7">
      <c r="G9123" s="259"/>
    </row>
    <row r="9124" spans="7:7">
      <c r="G9124" s="259"/>
    </row>
    <row r="9125" spans="7:7">
      <c r="G9125" s="259"/>
    </row>
    <row r="9126" spans="7:7">
      <c r="G9126" s="259"/>
    </row>
    <row r="9127" spans="7:7">
      <c r="G9127" s="259"/>
    </row>
    <row r="9128" spans="7:7">
      <c r="G9128" s="259"/>
    </row>
    <row r="9129" spans="7:7">
      <c r="G9129" s="259"/>
    </row>
    <row r="9130" spans="7:7">
      <c r="G9130" s="259"/>
    </row>
    <row r="9131" spans="7:7">
      <c r="G9131" s="259"/>
    </row>
    <row r="9132" spans="7:7">
      <c r="G9132" s="259"/>
    </row>
    <row r="9133" spans="7:7">
      <c r="G9133" s="259"/>
    </row>
    <row r="9134" spans="7:7">
      <c r="G9134" s="259"/>
    </row>
    <row r="9135" spans="7:7">
      <c r="G9135" s="259"/>
    </row>
    <row r="9136" spans="7:7">
      <c r="G9136" s="259"/>
    </row>
    <row r="9137" spans="7:7">
      <c r="G9137" s="259"/>
    </row>
    <row r="9138" spans="7:7">
      <c r="G9138" s="259"/>
    </row>
    <row r="9139" spans="7:7">
      <c r="G9139" s="259"/>
    </row>
    <row r="9140" spans="7:7">
      <c r="G9140" s="259"/>
    </row>
    <row r="9141" spans="7:7">
      <c r="G9141" s="259"/>
    </row>
    <row r="9142" spans="7:7">
      <c r="G9142" s="259"/>
    </row>
    <row r="9143" spans="7:7">
      <c r="G9143" s="259"/>
    </row>
    <row r="9144" spans="7:7">
      <c r="G9144" s="259"/>
    </row>
    <row r="9145" spans="7:7">
      <c r="G9145" s="259"/>
    </row>
    <row r="9146" spans="7:7">
      <c r="G9146" s="259"/>
    </row>
    <row r="9147" spans="7:7">
      <c r="G9147" s="259"/>
    </row>
    <row r="9148" spans="7:7">
      <c r="G9148" s="259"/>
    </row>
    <row r="9149" spans="7:7">
      <c r="G9149" s="259"/>
    </row>
    <row r="9150" spans="7:7">
      <c r="G9150" s="259"/>
    </row>
    <row r="9151" spans="7:7">
      <c r="G9151" s="259"/>
    </row>
    <row r="9152" spans="7:7">
      <c r="G9152" s="259"/>
    </row>
    <row r="9153" spans="7:7">
      <c r="G9153" s="259"/>
    </row>
    <row r="9154" spans="7:7">
      <c r="G9154" s="259"/>
    </row>
    <row r="9155" spans="7:7">
      <c r="G9155" s="259"/>
    </row>
    <row r="9156" spans="7:7">
      <c r="G9156" s="259"/>
    </row>
    <row r="9157" spans="7:7">
      <c r="G9157" s="259"/>
    </row>
    <row r="9158" spans="7:7">
      <c r="G9158" s="259"/>
    </row>
    <row r="9159" spans="7:7">
      <c r="G9159" s="259"/>
    </row>
    <row r="9160" spans="7:7">
      <c r="G9160" s="259"/>
    </row>
    <row r="9161" spans="7:7">
      <c r="G9161" s="259"/>
    </row>
    <row r="9162" spans="7:7">
      <c r="G9162" s="259"/>
    </row>
    <row r="9163" spans="7:7">
      <c r="G9163" s="259"/>
    </row>
    <row r="9164" spans="7:7">
      <c r="G9164" s="259"/>
    </row>
    <row r="9165" spans="7:7">
      <c r="G9165" s="259"/>
    </row>
    <row r="9166" spans="7:7">
      <c r="G9166" s="259"/>
    </row>
    <row r="9167" spans="7:7">
      <c r="G9167" s="259"/>
    </row>
    <row r="9168" spans="7:7">
      <c r="G9168" s="259"/>
    </row>
    <row r="9169" spans="7:7">
      <c r="G9169" s="259"/>
    </row>
    <row r="9170" spans="7:7">
      <c r="G9170" s="259"/>
    </row>
    <row r="9171" spans="7:7">
      <c r="G9171" s="259"/>
    </row>
    <row r="9172" spans="7:7">
      <c r="G9172" s="259"/>
    </row>
    <row r="9173" spans="7:7">
      <c r="G9173" s="259"/>
    </row>
    <row r="9174" spans="7:7">
      <c r="G9174" s="259"/>
    </row>
    <row r="9175" spans="7:7">
      <c r="G9175" s="259"/>
    </row>
    <row r="9176" spans="7:7">
      <c r="G9176" s="259"/>
    </row>
    <row r="9177" spans="7:7">
      <c r="G9177" s="259"/>
    </row>
    <row r="9178" spans="7:7">
      <c r="G9178" s="259"/>
    </row>
    <row r="9179" spans="7:7">
      <c r="G9179" s="259"/>
    </row>
    <row r="9180" spans="7:7">
      <c r="G9180" s="259"/>
    </row>
    <row r="9181" spans="7:7">
      <c r="G9181" s="259"/>
    </row>
    <row r="9182" spans="7:7">
      <c r="G9182" s="259"/>
    </row>
    <row r="9183" spans="7:7">
      <c r="G9183" s="259"/>
    </row>
    <row r="9184" spans="7:7">
      <c r="G9184" s="259"/>
    </row>
    <row r="9185" spans="7:7">
      <c r="G9185" s="259"/>
    </row>
    <row r="9186" spans="7:7">
      <c r="G9186" s="259"/>
    </row>
    <row r="9187" spans="7:7">
      <c r="G9187" s="259"/>
    </row>
    <row r="9188" spans="7:7">
      <c r="G9188" s="259"/>
    </row>
    <row r="9189" spans="7:7">
      <c r="G9189" s="259"/>
    </row>
    <row r="9190" spans="7:7">
      <c r="G9190" s="259"/>
    </row>
    <row r="9191" spans="7:7">
      <c r="G9191" s="259"/>
    </row>
    <row r="9192" spans="7:7">
      <c r="G9192" s="259"/>
    </row>
    <row r="9193" spans="7:7">
      <c r="G9193" s="259"/>
    </row>
    <row r="9194" spans="7:7">
      <c r="G9194" s="259"/>
    </row>
    <row r="9195" spans="7:7">
      <c r="G9195" s="259"/>
    </row>
    <row r="9196" spans="7:7">
      <c r="G9196" s="259"/>
    </row>
    <row r="9197" spans="7:7">
      <c r="G9197" s="259"/>
    </row>
    <row r="9198" spans="7:7">
      <c r="G9198" s="259"/>
    </row>
    <row r="9199" spans="7:7">
      <c r="G9199" s="259"/>
    </row>
    <row r="9200" spans="7:7">
      <c r="G9200" s="259"/>
    </row>
    <row r="9201" spans="7:7">
      <c r="G9201" s="259"/>
    </row>
    <row r="9202" spans="7:7">
      <c r="G9202" s="259"/>
    </row>
    <row r="9203" spans="7:7">
      <c r="G9203" s="259"/>
    </row>
    <row r="9204" spans="7:7">
      <c r="G9204" s="259"/>
    </row>
    <row r="9205" spans="7:7">
      <c r="G9205" s="259"/>
    </row>
    <row r="9206" spans="7:7">
      <c r="G9206" s="259"/>
    </row>
    <row r="9207" spans="7:7">
      <c r="G9207" s="259"/>
    </row>
    <row r="9208" spans="7:7">
      <c r="G9208" s="259"/>
    </row>
    <row r="9209" spans="7:7">
      <c r="G9209" s="259"/>
    </row>
    <row r="9210" spans="7:7">
      <c r="G9210" s="259"/>
    </row>
    <row r="9211" spans="7:7">
      <c r="G9211" s="259"/>
    </row>
    <row r="9212" spans="7:7">
      <c r="G9212" s="259"/>
    </row>
    <row r="9213" spans="7:7">
      <c r="G9213" s="259"/>
    </row>
    <row r="9214" spans="7:7">
      <c r="G9214" s="259"/>
    </row>
    <row r="9215" spans="7:7">
      <c r="G9215" s="259"/>
    </row>
    <row r="9216" spans="7:7">
      <c r="G9216" s="259"/>
    </row>
    <row r="9217" spans="7:7">
      <c r="G9217" s="259"/>
    </row>
    <row r="9218" spans="7:7">
      <c r="G9218" s="259"/>
    </row>
    <row r="9219" spans="7:7">
      <c r="G9219" s="259"/>
    </row>
    <row r="9220" spans="7:7">
      <c r="G9220" s="259"/>
    </row>
    <row r="9221" spans="7:7">
      <c r="G9221" s="259"/>
    </row>
    <row r="9222" spans="7:7">
      <c r="G9222" s="259"/>
    </row>
    <row r="9223" spans="7:7">
      <c r="G9223" s="259"/>
    </row>
    <row r="9224" spans="7:7">
      <c r="G9224" s="259"/>
    </row>
    <row r="9225" spans="7:7">
      <c r="G9225" s="259"/>
    </row>
    <row r="9226" spans="7:7">
      <c r="G9226" s="259"/>
    </row>
    <row r="9227" spans="7:7">
      <c r="G9227" s="259"/>
    </row>
    <row r="9228" spans="7:7">
      <c r="G9228" s="259"/>
    </row>
    <row r="9229" spans="7:7">
      <c r="G9229" s="259"/>
    </row>
    <row r="9230" spans="7:7">
      <c r="G9230" s="259"/>
    </row>
    <row r="9231" spans="7:7">
      <c r="G9231" s="259"/>
    </row>
    <row r="9232" spans="7:7">
      <c r="G9232" s="259"/>
    </row>
    <row r="9233" spans="7:7">
      <c r="G9233" s="259"/>
    </row>
    <row r="9234" spans="7:7">
      <c r="G9234" s="259"/>
    </row>
    <row r="9235" spans="7:7">
      <c r="G9235" s="259"/>
    </row>
    <row r="9236" spans="7:7">
      <c r="G9236" s="259"/>
    </row>
    <row r="9237" spans="7:7">
      <c r="G9237" s="259"/>
    </row>
    <row r="9238" spans="7:7">
      <c r="G9238" s="259"/>
    </row>
    <row r="9239" spans="7:7">
      <c r="G9239" s="259"/>
    </row>
    <row r="9240" spans="7:7">
      <c r="G9240" s="259"/>
    </row>
    <row r="9241" spans="7:7">
      <c r="G9241" s="259"/>
    </row>
    <row r="9242" spans="7:7">
      <c r="G9242" s="259"/>
    </row>
    <row r="9243" spans="7:7">
      <c r="G9243" s="259"/>
    </row>
    <row r="9244" spans="7:7">
      <c r="G9244" s="259"/>
    </row>
    <row r="9245" spans="7:7">
      <c r="G9245" s="259"/>
    </row>
    <row r="9246" spans="7:7">
      <c r="G9246" s="259"/>
    </row>
    <row r="9247" spans="7:7">
      <c r="G9247" s="259"/>
    </row>
    <row r="9248" spans="7:7">
      <c r="G9248" s="259"/>
    </row>
    <row r="9249" spans="7:7">
      <c r="G9249" s="259"/>
    </row>
    <row r="9250" spans="7:7">
      <c r="G9250" s="259"/>
    </row>
    <row r="9251" spans="7:7">
      <c r="G9251" s="259"/>
    </row>
    <row r="9252" spans="7:7">
      <c r="G9252" s="259"/>
    </row>
    <row r="9253" spans="7:7">
      <c r="G9253" s="259"/>
    </row>
    <row r="9254" spans="7:7">
      <c r="G9254" s="259"/>
    </row>
    <row r="9255" spans="7:7">
      <c r="G9255" s="259"/>
    </row>
    <row r="9256" spans="7:7">
      <c r="G9256" s="259"/>
    </row>
    <row r="9257" spans="7:7">
      <c r="G9257" s="259"/>
    </row>
    <row r="9258" spans="7:7">
      <c r="G9258" s="259"/>
    </row>
    <row r="9259" spans="7:7">
      <c r="G9259" s="259"/>
    </row>
    <row r="9260" spans="7:7">
      <c r="G9260" s="259"/>
    </row>
    <row r="9261" spans="7:7">
      <c r="G9261" s="259"/>
    </row>
    <row r="9262" spans="7:7">
      <c r="G9262" s="259"/>
    </row>
    <row r="9263" spans="7:7">
      <c r="G9263" s="259"/>
    </row>
    <row r="9264" spans="7:7">
      <c r="G9264" s="259"/>
    </row>
    <row r="9265" spans="7:7">
      <c r="G9265" s="259"/>
    </row>
    <row r="9266" spans="7:7">
      <c r="G9266" s="259"/>
    </row>
    <row r="9267" spans="7:7">
      <c r="G9267" s="259"/>
    </row>
    <row r="9268" spans="7:7">
      <c r="G9268" s="259"/>
    </row>
    <row r="9269" spans="7:7">
      <c r="G9269" s="259"/>
    </row>
    <row r="9270" spans="7:7">
      <c r="G9270" s="259"/>
    </row>
    <row r="9271" spans="7:7">
      <c r="G9271" s="259"/>
    </row>
    <row r="9272" spans="7:7">
      <c r="G9272" s="259"/>
    </row>
    <row r="9273" spans="7:7">
      <c r="G9273" s="259"/>
    </row>
    <row r="9274" spans="7:7">
      <c r="G9274" s="259"/>
    </row>
    <row r="9275" spans="7:7">
      <c r="G9275" s="259"/>
    </row>
    <row r="9276" spans="7:7">
      <c r="G9276" s="259"/>
    </row>
    <row r="9277" spans="7:7">
      <c r="G9277" s="259"/>
    </row>
    <row r="9278" spans="7:7">
      <c r="G9278" s="259"/>
    </row>
    <row r="9279" spans="7:7">
      <c r="G9279" s="259"/>
    </row>
    <row r="9280" spans="7:7">
      <c r="G9280" s="259"/>
    </row>
    <row r="9281" spans="7:7">
      <c r="G9281" s="259"/>
    </row>
    <row r="9282" spans="7:7">
      <c r="G9282" s="259"/>
    </row>
    <row r="9283" spans="7:7">
      <c r="G9283" s="259"/>
    </row>
    <row r="9284" spans="7:7">
      <c r="G9284" s="259"/>
    </row>
    <row r="9285" spans="7:7">
      <c r="G9285" s="259"/>
    </row>
    <row r="9286" spans="7:7">
      <c r="G9286" s="259"/>
    </row>
    <row r="9287" spans="7:7">
      <c r="G9287" s="259"/>
    </row>
    <row r="9288" spans="7:7">
      <c r="G9288" s="259"/>
    </row>
    <row r="9289" spans="7:7">
      <c r="G9289" s="259"/>
    </row>
    <row r="9290" spans="7:7">
      <c r="G9290" s="259"/>
    </row>
    <row r="9291" spans="7:7">
      <c r="G9291" s="259"/>
    </row>
    <row r="9292" spans="7:7">
      <c r="G9292" s="259"/>
    </row>
    <row r="9293" spans="7:7">
      <c r="G9293" s="259"/>
    </row>
    <row r="9294" spans="7:7">
      <c r="G9294" s="259"/>
    </row>
    <row r="9295" spans="7:7">
      <c r="G9295" s="259"/>
    </row>
    <row r="9296" spans="7:7">
      <c r="G9296" s="259"/>
    </row>
    <row r="9297" spans="7:7">
      <c r="G9297" s="259"/>
    </row>
    <row r="9298" spans="7:7">
      <c r="G9298" s="259"/>
    </row>
    <row r="9299" spans="7:7">
      <c r="G9299" s="259"/>
    </row>
    <row r="9300" spans="7:7">
      <c r="G9300" s="259"/>
    </row>
    <row r="9301" spans="7:7">
      <c r="G9301" s="259"/>
    </row>
    <row r="9302" spans="7:7">
      <c r="G9302" s="259"/>
    </row>
    <row r="9303" spans="7:7">
      <c r="G9303" s="259"/>
    </row>
    <row r="9304" spans="7:7">
      <c r="G9304" s="259"/>
    </row>
    <row r="9305" spans="7:7">
      <c r="G9305" s="259"/>
    </row>
    <row r="9306" spans="7:7">
      <c r="G9306" s="259"/>
    </row>
    <row r="9307" spans="7:7">
      <c r="G9307" s="259"/>
    </row>
    <row r="9308" spans="7:7">
      <c r="G9308" s="259"/>
    </row>
    <row r="9309" spans="7:7">
      <c r="G9309" s="259"/>
    </row>
    <row r="9310" spans="7:7">
      <c r="G9310" s="259"/>
    </row>
    <row r="9311" spans="7:7">
      <c r="G9311" s="259"/>
    </row>
    <row r="9312" spans="7:7">
      <c r="G9312" s="259"/>
    </row>
    <row r="9313" spans="7:7">
      <c r="G9313" s="259"/>
    </row>
    <row r="9314" spans="7:7">
      <c r="G9314" s="259"/>
    </row>
    <row r="9315" spans="7:7">
      <c r="G9315" s="259"/>
    </row>
    <row r="9316" spans="7:7">
      <c r="G9316" s="259"/>
    </row>
    <row r="9317" spans="7:7">
      <c r="G9317" s="259"/>
    </row>
    <row r="9318" spans="7:7">
      <c r="G9318" s="259"/>
    </row>
    <row r="9319" spans="7:7">
      <c r="G9319" s="259"/>
    </row>
    <row r="9320" spans="7:7">
      <c r="G9320" s="259"/>
    </row>
    <row r="9321" spans="7:7">
      <c r="G9321" s="259"/>
    </row>
    <row r="9322" spans="7:7">
      <c r="G9322" s="259"/>
    </row>
    <row r="9323" spans="7:7">
      <c r="G9323" s="259"/>
    </row>
    <row r="9324" spans="7:7">
      <c r="G9324" s="259"/>
    </row>
    <row r="9325" spans="7:7">
      <c r="G9325" s="259"/>
    </row>
    <row r="9326" spans="7:7">
      <c r="G9326" s="259"/>
    </row>
    <row r="9327" spans="7:7">
      <c r="G9327" s="259"/>
    </row>
    <row r="9328" spans="7:7">
      <c r="G9328" s="259"/>
    </row>
    <row r="9329" spans="7:7">
      <c r="G9329" s="259"/>
    </row>
    <row r="9330" spans="7:7">
      <c r="G9330" s="259"/>
    </row>
    <row r="9331" spans="7:7">
      <c r="G9331" s="259"/>
    </row>
    <row r="9332" spans="7:7">
      <c r="G9332" s="259"/>
    </row>
    <row r="9333" spans="7:7">
      <c r="G9333" s="259"/>
    </row>
    <row r="9334" spans="7:7">
      <c r="G9334" s="259"/>
    </row>
    <row r="9335" spans="7:7">
      <c r="G9335" s="259"/>
    </row>
    <row r="9336" spans="7:7">
      <c r="G9336" s="259"/>
    </row>
    <row r="9337" spans="7:7">
      <c r="G9337" s="259"/>
    </row>
    <row r="9338" spans="7:7">
      <c r="G9338" s="259"/>
    </row>
    <row r="9339" spans="7:7">
      <c r="G9339" s="259"/>
    </row>
    <row r="9340" spans="7:7">
      <c r="G9340" s="259"/>
    </row>
    <row r="9341" spans="7:7">
      <c r="G9341" s="259"/>
    </row>
    <row r="9342" spans="7:7">
      <c r="G9342" s="259"/>
    </row>
    <row r="9343" spans="7:7">
      <c r="G9343" s="259"/>
    </row>
    <row r="9344" spans="7:7">
      <c r="G9344" s="259"/>
    </row>
    <row r="9345" spans="7:7">
      <c r="G9345" s="259"/>
    </row>
    <row r="9346" spans="7:7">
      <c r="G9346" s="259"/>
    </row>
    <row r="9347" spans="7:7">
      <c r="G9347" s="259"/>
    </row>
    <row r="9348" spans="7:7">
      <c r="G9348" s="259"/>
    </row>
    <row r="9349" spans="7:7">
      <c r="G9349" s="259"/>
    </row>
    <row r="9350" spans="7:7">
      <c r="G9350" s="259"/>
    </row>
    <row r="9351" spans="7:7">
      <c r="G9351" s="259"/>
    </row>
    <row r="9352" spans="7:7">
      <c r="G9352" s="259"/>
    </row>
    <row r="9353" spans="7:7">
      <c r="G9353" s="259"/>
    </row>
    <row r="9354" spans="7:7">
      <c r="G9354" s="259"/>
    </row>
    <row r="9355" spans="7:7">
      <c r="G9355" s="259"/>
    </row>
    <row r="9356" spans="7:7">
      <c r="G9356" s="259"/>
    </row>
    <row r="9357" spans="7:7">
      <c r="G9357" s="259"/>
    </row>
    <row r="9358" spans="7:7">
      <c r="G9358" s="259"/>
    </row>
    <row r="9359" spans="7:7">
      <c r="G9359" s="259"/>
    </row>
    <row r="9360" spans="7:7">
      <c r="G9360" s="259"/>
    </row>
    <row r="9361" spans="7:7">
      <c r="G9361" s="259"/>
    </row>
    <row r="9362" spans="7:7">
      <c r="G9362" s="259"/>
    </row>
    <row r="9363" spans="7:7">
      <c r="G9363" s="259"/>
    </row>
    <row r="9364" spans="7:7">
      <c r="G9364" s="259"/>
    </row>
    <row r="9365" spans="7:7">
      <c r="G9365" s="259"/>
    </row>
    <row r="9366" spans="7:7">
      <c r="G9366" s="259"/>
    </row>
    <row r="9367" spans="7:7">
      <c r="G9367" s="259"/>
    </row>
    <row r="9368" spans="7:7">
      <c r="G9368" s="259"/>
    </row>
    <row r="9369" spans="7:7">
      <c r="G9369" s="259"/>
    </row>
    <row r="9370" spans="7:7">
      <c r="G9370" s="259"/>
    </row>
    <row r="9371" spans="7:7">
      <c r="G9371" s="259"/>
    </row>
    <row r="9372" spans="7:7">
      <c r="G9372" s="259"/>
    </row>
    <row r="9373" spans="7:7">
      <c r="G9373" s="259"/>
    </row>
    <row r="9374" spans="7:7">
      <c r="G9374" s="259"/>
    </row>
    <row r="9375" spans="7:7">
      <c r="G9375" s="259"/>
    </row>
    <row r="9376" spans="7:7">
      <c r="G9376" s="259"/>
    </row>
    <row r="9377" spans="7:7">
      <c r="G9377" s="259"/>
    </row>
    <row r="9378" spans="7:7">
      <c r="G9378" s="259"/>
    </row>
    <row r="9379" spans="7:7">
      <c r="G9379" s="259"/>
    </row>
    <row r="9380" spans="7:7">
      <c r="G9380" s="259"/>
    </row>
    <row r="9381" spans="7:7">
      <c r="G9381" s="259"/>
    </row>
    <row r="9382" spans="7:7">
      <c r="G9382" s="259"/>
    </row>
    <row r="9383" spans="7:7">
      <c r="G9383" s="259"/>
    </row>
    <row r="9384" spans="7:7">
      <c r="G9384" s="259"/>
    </row>
    <row r="9385" spans="7:7">
      <c r="G9385" s="259"/>
    </row>
    <row r="9386" spans="7:7">
      <c r="G9386" s="259"/>
    </row>
    <row r="9387" spans="7:7">
      <c r="G9387" s="259"/>
    </row>
    <row r="9388" spans="7:7">
      <c r="G9388" s="259"/>
    </row>
    <row r="9389" spans="7:7">
      <c r="G9389" s="259"/>
    </row>
    <row r="9390" spans="7:7">
      <c r="G9390" s="259"/>
    </row>
    <row r="9391" spans="7:7">
      <c r="G9391" s="259"/>
    </row>
    <row r="9392" spans="7:7">
      <c r="G9392" s="259"/>
    </row>
    <row r="9393" spans="7:7">
      <c r="G9393" s="259"/>
    </row>
    <row r="9394" spans="7:7">
      <c r="G9394" s="259"/>
    </row>
    <row r="9395" spans="7:7">
      <c r="G9395" s="259"/>
    </row>
    <row r="9396" spans="7:7">
      <c r="G9396" s="259"/>
    </row>
    <row r="9397" spans="7:7">
      <c r="G9397" s="259"/>
    </row>
    <row r="9398" spans="7:7">
      <c r="G9398" s="259"/>
    </row>
    <row r="9399" spans="7:7">
      <c r="G9399" s="259"/>
    </row>
    <row r="9400" spans="7:7">
      <c r="G9400" s="259"/>
    </row>
    <row r="9401" spans="7:7">
      <c r="G9401" s="259"/>
    </row>
    <row r="9402" spans="7:7">
      <c r="G9402" s="259"/>
    </row>
    <row r="9403" spans="7:7">
      <c r="G9403" s="259"/>
    </row>
    <row r="9404" spans="7:7">
      <c r="G9404" s="259"/>
    </row>
    <row r="9405" spans="7:7">
      <c r="G9405" s="259"/>
    </row>
    <row r="9406" spans="7:7">
      <c r="G9406" s="259"/>
    </row>
    <row r="9407" spans="7:7">
      <c r="G9407" s="259"/>
    </row>
    <row r="9408" spans="7:7">
      <c r="G9408" s="259"/>
    </row>
    <row r="9409" spans="7:7">
      <c r="G9409" s="259"/>
    </row>
    <row r="9410" spans="7:7">
      <c r="G9410" s="259"/>
    </row>
    <row r="9411" spans="7:7">
      <c r="G9411" s="259"/>
    </row>
    <row r="9412" spans="7:7">
      <c r="G9412" s="259"/>
    </row>
    <row r="9413" spans="7:7">
      <c r="G9413" s="259"/>
    </row>
    <row r="9414" spans="7:7">
      <c r="G9414" s="259"/>
    </row>
    <row r="9415" spans="7:7">
      <c r="G9415" s="259"/>
    </row>
    <row r="9416" spans="7:7">
      <c r="G9416" s="259"/>
    </row>
    <row r="9417" spans="7:7">
      <c r="G9417" s="259"/>
    </row>
    <row r="9418" spans="7:7">
      <c r="G9418" s="259"/>
    </row>
    <row r="9419" spans="7:7">
      <c r="G9419" s="259"/>
    </row>
    <row r="9420" spans="7:7">
      <c r="G9420" s="259"/>
    </row>
    <row r="9421" spans="7:7">
      <c r="G9421" s="259"/>
    </row>
    <row r="9422" spans="7:7">
      <c r="G9422" s="259"/>
    </row>
    <row r="9423" spans="7:7">
      <c r="G9423" s="259"/>
    </row>
    <row r="9424" spans="7:7">
      <c r="G9424" s="259"/>
    </row>
    <row r="9425" spans="7:7">
      <c r="G9425" s="259"/>
    </row>
    <row r="9426" spans="7:7">
      <c r="G9426" s="259"/>
    </row>
    <row r="9427" spans="7:7">
      <c r="G9427" s="259"/>
    </row>
    <row r="9428" spans="7:7">
      <c r="G9428" s="259"/>
    </row>
    <row r="9429" spans="7:7">
      <c r="G9429" s="259"/>
    </row>
    <row r="9430" spans="7:7">
      <c r="G9430" s="259"/>
    </row>
    <row r="9431" spans="7:7">
      <c r="G9431" s="259"/>
    </row>
    <row r="9432" spans="7:7">
      <c r="G9432" s="259"/>
    </row>
    <row r="9433" spans="7:7">
      <c r="G9433" s="259"/>
    </row>
    <row r="9434" spans="7:7">
      <c r="G9434" s="259"/>
    </row>
    <row r="9435" spans="7:7">
      <c r="G9435" s="259"/>
    </row>
    <row r="9436" spans="7:7">
      <c r="G9436" s="259"/>
    </row>
    <row r="9437" spans="7:7">
      <c r="G9437" s="259"/>
    </row>
    <row r="9438" spans="7:7">
      <c r="G9438" s="259"/>
    </row>
    <row r="9439" spans="7:7">
      <c r="G9439" s="259"/>
    </row>
    <row r="9440" spans="7:7">
      <c r="G9440" s="259"/>
    </row>
    <row r="9441" spans="7:7">
      <c r="G9441" s="259"/>
    </row>
    <row r="9442" spans="7:7">
      <c r="G9442" s="259"/>
    </row>
    <row r="9443" spans="7:7">
      <c r="G9443" s="259"/>
    </row>
    <row r="9444" spans="7:7">
      <c r="G9444" s="259"/>
    </row>
    <row r="9445" spans="7:7">
      <c r="G9445" s="259"/>
    </row>
    <row r="9446" spans="7:7">
      <c r="G9446" s="259"/>
    </row>
    <row r="9447" spans="7:7">
      <c r="G9447" s="259"/>
    </row>
    <row r="9448" spans="7:7">
      <c r="G9448" s="259"/>
    </row>
    <row r="9449" spans="7:7">
      <c r="G9449" s="259"/>
    </row>
    <row r="9450" spans="7:7">
      <c r="G9450" s="259"/>
    </row>
    <row r="9451" spans="7:7">
      <c r="G9451" s="259"/>
    </row>
    <row r="9452" spans="7:7">
      <c r="G9452" s="259"/>
    </row>
    <row r="9453" spans="7:7">
      <c r="G9453" s="259"/>
    </row>
    <row r="9454" spans="7:7">
      <c r="G9454" s="259"/>
    </row>
    <row r="9455" spans="7:7">
      <c r="G9455" s="259"/>
    </row>
    <row r="9456" spans="7:7">
      <c r="G9456" s="259"/>
    </row>
    <row r="9457" spans="7:7">
      <c r="G9457" s="259"/>
    </row>
    <row r="9458" spans="7:7">
      <c r="G9458" s="259"/>
    </row>
    <row r="9459" spans="7:7">
      <c r="G9459" s="259"/>
    </row>
    <row r="9460" spans="7:7">
      <c r="G9460" s="259"/>
    </row>
    <row r="9461" spans="7:7">
      <c r="G9461" s="259"/>
    </row>
    <row r="9462" spans="7:7">
      <c r="G9462" s="259"/>
    </row>
    <row r="9463" spans="7:7">
      <c r="G9463" s="259"/>
    </row>
    <row r="9464" spans="7:7">
      <c r="G9464" s="259"/>
    </row>
    <row r="9465" spans="7:7">
      <c r="G9465" s="259"/>
    </row>
    <row r="9466" spans="7:7">
      <c r="G9466" s="259"/>
    </row>
    <row r="9467" spans="7:7">
      <c r="G9467" s="259"/>
    </row>
    <row r="9468" spans="7:7">
      <c r="G9468" s="259"/>
    </row>
    <row r="9469" spans="7:7">
      <c r="G9469" s="259"/>
    </row>
    <row r="9470" spans="7:7">
      <c r="G9470" s="259"/>
    </row>
    <row r="9471" spans="7:7">
      <c r="G9471" s="259"/>
    </row>
    <row r="9472" spans="7:7">
      <c r="G9472" s="259"/>
    </row>
    <row r="9473" spans="7:7">
      <c r="G9473" s="259"/>
    </row>
    <row r="9474" spans="7:7">
      <c r="G9474" s="259"/>
    </row>
    <row r="9475" spans="7:7">
      <c r="G9475" s="259"/>
    </row>
    <row r="9476" spans="7:7">
      <c r="G9476" s="259"/>
    </row>
    <row r="9477" spans="7:7">
      <c r="G9477" s="259"/>
    </row>
    <row r="9478" spans="7:7">
      <c r="G9478" s="259"/>
    </row>
    <row r="9479" spans="7:7">
      <c r="G9479" s="259"/>
    </row>
    <row r="9480" spans="7:7">
      <c r="G9480" s="259"/>
    </row>
    <row r="9481" spans="7:7">
      <c r="G9481" s="259"/>
    </row>
    <row r="9482" spans="7:7">
      <c r="G9482" s="259"/>
    </row>
    <row r="9483" spans="7:7">
      <c r="G9483" s="259"/>
    </row>
    <row r="9484" spans="7:7">
      <c r="G9484" s="259"/>
    </row>
    <row r="9485" spans="7:7">
      <c r="G9485" s="259"/>
    </row>
    <row r="9486" spans="7:7">
      <c r="G9486" s="259"/>
    </row>
    <row r="9487" spans="7:7">
      <c r="G9487" s="259"/>
    </row>
    <row r="9488" spans="7:7">
      <c r="G9488" s="259"/>
    </row>
    <row r="9489" spans="7:7">
      <c r="G9489" s="259"/>
    </row>
    <row r="9490" spans="7:7">
      <c r="G9490" s="259"/>
    </row>
    <row r="9491" spans="7:7">
      <c r="G9491" s="259"/>
    </row>
    <row r="9492" spans="7:7">
      <c r="G9492" s="259"/>
    </row>
    <row r="9493" spans="7:7">
      <c r="G9493" s="259"/>
    </row>
    <row r="9494" spans="7:7">
      <c r="G9494" s="259"/>
    </row>
    <row r="9495" spans="7:7">
      <c r="G9495" s="259"/>
    </row>
    <row r="9496" spans="7:7">
      <c r="G9496" s="259"/>
    </row>
    <row r="9497" spans="7:7">
      <c r="G9497" s="259"/>
    </row>
    <row r="9498" spans="7:7">
      <c r="G9498" s="259"/>
    </row>
    <row r="9499" spans="7:7">
      <c r="G9499" s="259"/>
    </row>
    <row r="9500" spans="7:7">
      <c r="G9500" s="259"/>
    </row>
    <row r="9501" spans="7:7">
      <c r="G9501" s="259"/>
    </row>
    <row r="9502" spans="7:7">
      <c r="G9502" s="259"/>
    </row>
    <row r="9503" spans="7:7">
      <c r="G9503" s="259"/>
    </row>
    <row r="9504" spans="7:7">
      <c r="G9504" s="259"/>
    </row>
    <row r="9505" spans="7:7">
      <c r="G9505" s="259"/>
    </row>
    <row r="9506" spans="7:7">
      <c r="G9506" s="259"/>
    </row>
    <row r="9507" spans="7:7">
      <c r="G9507" s="259"/>
    </row>
    <row r="9508" spans="7:7">
      <c r="G9508" s="259"/>
    </row>
    <row r="9509" spans="7:7">
      <c r="G9509" s="259"/>
    </row>
    <row r="9510" spans="7:7">
      <c r="G9510" s="259"/>
    </row>
    <row r="9511" spans="7:7">
      <c r="G9511" s="259"/>
    </row>
    <row r="9512" spans="7:7">
      <c r="G9512" s="259"/>
    </row>
    <row r="9513" spans="7:7">
      <c r="G9513" s="259"/>
    </row>
    <row r="9514" spans="7:7">
      <c r="G9514" s="259"/>
    </row>
    <row r="9515" spans="7:7">
      <c r="G9515" s="259"/>
    </row>
    <row r="9516" spans="7:7">
      <c r="G9516" s="259"/>
    </row>
    <row r="9517" spans="7:7">
      <c r="G9517" s="259"/>
    </row>
    <row r="9518" spans="7:7">
      <c r="G9518" s="259"/>
    </row>
    <row r="9519" spans="7:7">
      <c r="G9519" s="259"/>
    </row>
    <row r="9520" spans="7:7">
      <c r="G9520" s="259"/>
    </row>
    <row r="9521" spans="7:7">
      <c r="G9521" s="259"/>
    </row>
    <row r="9522" spans="7:7">
      <c r="G9522" s="259"/>
    </row>
    <row r="9523" spans="7:7">
      <c r="G9523" s="259"/>
    </row>
    <row r="9524" spans="7:7">
      <c r="G9524" s="259"/>
    </row>
    <row r="9525" spans="7:7">
      <c r="G9525" s="259"/>
    </row>
    <row r="9526" spans="7:7">
      <c r="G9526" s="259"/>
    </row>
    <row r="9527" spans="7:7">
      <c r="G9527" s="259"/>
    </row>
    <row r="9528" spans="7:7">
      <c r="G9528" s="259"/>
    </row>
    <row r="9529" spans="7:7">
      <c r="G9529" s="259"/>
    </row>
    <row r="9530" spans="7:7">
      <c r="G9530" s="259"/>
    </row>
    <row r="9531" spans="7:7">
      <c r="G9531" s="259"/>
    </row>
    <row r="9532" spans="7:7">
      <c r="G9532" s="259"/>
    </row>
    <row r="9533" spans="7:7">
      <c r="G9533" s="259"/>
    </row>
    <row r="9534" spans="7:7">
      <c r="G9534" s="259"/>
    </row>
    <row r="9535" spans="7:7">
      <c r="G9535" s="259"/>
    </row>
    <row r="9536" spans="7:7">
      <c r="G9536" s="259"/>
    </row>
    <row r="9537" spans="7:7">
      <c r="G9537" s="259"/>
    </row>
    <row r="9538" spans="7:7">
      <c r="G9538" s="259"/>
    </row>
    <row r="9539" spans="7:7">
      <c r="G9539" s="259"/>
    </row>
    <row r="9540" spans="7:7">
      <c r="G9540" s="259"/>
    </row>
    <row r="9541" spans="7:7">
      <c r="G9541" s="259"/>
    </row>
    <row r="9542" spans="7:7">
      <c r="G9542" s="259"/>
    </row>
    <row r="9543" spans="7:7">
      <c r="G9543" s="259"/>
    </row>
    <row r="9544" spans="7:7">
      <c r="G9544" s="259"/>
    </row>
    <row r="9545" spans="7:7">
      <c r="G9545" s="259"/>
    </row>
    <row r="9546" spans="7:7">
      <c r="G9546" s="259"/>
    </row>
    <row r="9547" spans="7:7">
      <c r="G9547" s="259"/>
    </row>
    <row r="9548" spans="7:7">
      <c r="G9548" s="259"/>
    </row>
    <row r="9549" spans="7:7">
      <c r="G9549" s="259"/>
    </row>
    <row r="9550" spans="7:7">
      <c r="G9550" s="259"/>
    </row>
    <row r="9551" spans="7:7">
      <c r="G9551" s="259"/>
    </row>
    <row r="9552" spans="7:7">
      <c r="G9552" s="259"/>
    </row>
    <row r="9553" spans="7:7">
      <c r="G9553" s="259"/>
    </row>
    <row r="9554" spans="7:7">
      <c r="G9554" s="259"/>
    </row>
    <row r="9555" spans="7:7">
      <c r="G9555" s="259"/>
    </row>
    <row r="9556" spans="7:7">
      <c r="G9556" s="259"/>
    </row>
    <row r="9557" spans="7:7">
      <c r="G9557" s="259"/>
    </row>
    <row r="9558" spans="7:7">
      <c r="G9558" s="259"/>
    </row>
    <row r="9559" spans="7:7">
      <c r="G9559" s="259"/>
    </row>
    <row r="9560" spans="7:7">
      <c r="G9560" s="259"/>
    </row>
    <row r="9561" spans="7:7">
      <c r="G9561" s="259"/>
    </row>
    <row r="9562" spans="7:7">
      <c r="G9562" s="259"/>
    </row>
    <row r="9563" spans="7:7">
      <c r="G9563" s="259"/>
    </row>
    <row r="9564" spans="7:7">
      <c r="G9564" s="259"/>
    </row>
    <row r="9565" spans="7:7">
      <c r="G9565" s="259"/>
    </row>
    <row r="9566" spans="7:7">
      <c r="G9566" s="259"/>
    </row>
    <row r="9567" spans="7:7">
      <c r="G9567" s="259"/>
    </row>
    <row r="9568" spans="7:7">
      <c r="G9568" s="259"/>
    </row>
    <row r="9569" spans="7:7">
      <c r="G9569" s="259"/>
    </row>
    <row r="9570" spans="7:7">
      <c r="G9570" s="259"/>
    </row>
    <row r="9571" spans="7:7">
      <c r="G9571" s="259"/>
    </row>
    <row r="9572" spans="7:7">
      <c r="G9572" s="259"/>
    </row>
    <row r="9573" spans="7:7">
      <c r="G9573" s="259"/>
    </row>
    <row r="9574" spans="7:7">
      <c r="G9574" s="259"/>
    </row>
    <row r="9575" spans="7:7">
      <c r="G9575" s="259"/>
    </row>
    <row r="9576" spans="7:7">
      <c r="G9576" s="259"/>
    </row>
    <row r="9577" spans="7:7">
      <c r="G9577" s="259"/>
    </row>
    <row r="9578" spans="7:7">
      <c r="G9578" s="259"/>
    </row>
    <row r="9579" spans="7:7">
      <c r="G9579" s="259"/>
    </row>
    <row r="9580" spans="7:7">
      <c r="G9580" s="259"/>
    </row>
    <row r="9581" spans="7:7">
      <c r="G9581" s="259"/>
    </row>
    <row r="9582" spans="7:7">
      <c r="G9582" s="259"/>
    </row>
    <row r="9583" spans="7:7">
      <c r="G9583" s="259"/>
    </row>
    <row r="9584" spans="7:7">
      <c r="G9584" s="259"/>
    </row>
    <row r="9585" spans="7:7">
      <c r="G9585" s="259"/>
    </row>
    <row r="9586" spans="7:7">
      <c r="G9586" s="259"/>
    </row>
    <row r="9587" spans="7:7">
      <c r="G9587" s="259"/>
    </row>
    <row r="9588" spans="7:7">
      <c r="G9588" s="259"/>
    </row>
    <row r="9589" spans="7:7">
      <c r="G9589" s="259"/>
    </row>
    <row r="9590" spans="7:7">
      <c r="G9590" s="259"/>
    </row>
    <row r="9591" spans="7:7">
      <c r="G9591" s="259"/>
    </row>
    <row r="9592" spans="7:7">
      <c r="G9592" s="259"/>
    </row>
    <row r="9593" spans="7:7">
      <c r="G9593" s="259"/>
    </row>
    <row r="9594" spans="7:7">
      <c r="G9594" s="259"/>
    </row>
    <row r="9595" spans="7:7">
      <c r="G9595" s="259"/>
    </row>
    <row r="9596" spans="7:7">
      <c r="G9596" s="259"/>
    </row>
    <row r="9597" spans="7:7">
      <c r="G9597" s="259"/>
    </row>
    <row r="9598" spans="7:7">
      <c r="G9598" s="259"/>
    </row>
    <row r="9599" spans="7:7">
      <c r="G9599" s="259"/>
    </row>
    <row r="9600" spans="7:7">
      <c r="G9600" s="259"/>
    </row>
    <row r="9601" spans="7:7">
      <c r="G9601" s="259"/>
    </row>
    <row r="9602" spans="7:7">
      <c r="G9602" s="259"/>
    </row>
    <row r="9603" spans="7:7">
      <c r="G9603" s="259"/>
    </row>
    <row r="9604" spans="7:7">
      <c r="G9604" s="259"/>
    </row>
    <row r="9605" spans="7:7">
      <c r="G9605" s="259"/>
    </row>
    <row r="9606" spans="7:7">
      <c r="G9606" s="259"/>
    </row>
    <row r="9607" spans="7:7">
      <c r="G9607" s="259"/>
    </row>
    <row r="9608" spans="7:7">
      <c r="G9608" s="259"/>
    </row>
    <row r="9609" spans="7:7">
      <c r="G9609" s="259"/>
    </row>
    <row r="9610" spans="7:7">
      <c r="G9610" s="259"/>
    </row>
    <row r="9611" spans="7:7">
      <c r="G9611" s="259"/>
    </row>
    <row r="9612" spans="7:7">
      <c r="G9612" s="259"/>
    </row>
    <row r="9613" spans="7:7">
      <c r="G9613" s="259"/>
    </row>
    <row r="9614" spans="7:7">
      <c r="G9614" s="259"/>
    </row>
    <row r="9615" spans="7:7">
      <c r="G9615" s="259"/>
    </row>
    <row r="9616" spans="7:7">
      <c r="G9616" s="259"/>
    </row>
    <row r="9617" spans="7:7">
      <c r="G9617" s="259"/>
    </row>
    <row r="9618" spans="7:7">
      <c r="G9618" s="259"/>
    </row>
    <row r="9619" spans="7:7">
      <c r="G9619" s="259"/>
    </row>
    <row r="9620" spans="7:7">
      <c r="G9620" s="259"/>
    </row>
    <row r="9621" spans="7:7">
      <c r="G9621" s="259"/>
    </row>
    <row r="9622" spans="7:7">
      <c r="G9622" s="259"/>
    </row>
    <row r="9623" spans="7:7">
      <c r="G9623" s="259"/>
    </row>
    <row r="9624" spans="7:7">
      <c r="G9624" s="259"/>
    </row>
    <row r="9625" spans="7:7">
      <c r="G9625" s="259"/>
    </row>
    <row r="9626" spans="7:7">
      <c r="G9626" s="259"/>
    </row>
    <row r="9627" spans="7:7">
      <c r="G9627" s="259"/>
    </row>
    <row r="9628" spans="7:7">
      <c r="G9628" s="259"/>
    </row>
    <row r="9629" spans="7:7">
      <c r="G9629" s="259"/>
    </row>
    <row r="9630" spans="7:7">
      <c r="G9630" s="259"/>
    </row>
    <row r="9631" spans="7:7">
      <c r="G9631" s="259"/>
    </row>
    <row r="9632" spans="7:7">
      <c r="G9632" s="259"/>
    </row>
    <row r="9633" spans="7:7">
      <c r="G9633" s="259"/>
    </row>
    <row r="9634" spans="7:7">
      <c r="G9634" s="259"/>
    </row>
    <row r="9635" spans="7:7">
      <c r="G9635" s="259"/>
    </row>
    <row r="9636" spans="7:7">
      <c r="G9636" s="259"/>
    </row>
    <row r="9637" spans="7:7">
      <c r="G9637" s="259"/>
    </row>
    <row r="9638" spans="7:7">
      <c r="G9638" s="259"/>
    </row>
    <row r="9639" spans="7:7">
      <c r="G9639" s="259"/>
    </row>
    <row r="9640" spans="7:7">
      <c r="G9640" s="259"/>
    </row>
    <row r="9641" spans="7:7">
      <c r="G9641" s="259"/>
    </row>
    <row r="9642" spans="7:7">
      <c r="G9642" s="259"/>
    </row>
    <row r="9643" spans="7:7">
      <c r="G9643" s="259"/>
    </row>
    <row r="9644" spans="7:7">
      <c r="G9644" s="259"/>
    </row>
    <row r="9645" spans="7:7">
      <c r="G9645" s="259"/>
    </row>
    <row r="9646" spans="7:7">
      <c r="G9646" s="259"/>
    </row>
    <row r="9647" spans="7:7">
      <c r="G9647" s="259"/>
    </row>
    <row r="9648" spans="7:7">
      <c r="G9648" s="259"/>
    </row>
    <row r="9649" spans="7:7">
      <c r="G9649" s="259"/>
    </row>
    <row r="9650" spans="7:7">
      <c r="G9650" s="259"/>
    </row>
    <row r="9651" spans="7:7">
      <c r="G9651" s="259"/>
    </row>
    <row r="9652" spans="7:7">
      <c r="G9652" s="259"/>
    </row>
    <row r="9653" spans="7:7">
      <c r="G9653" s="259"/>
    </row>
    <row r="9654" spans="7:7">
      <c r="G9654" s="259"/>
    </row>
    <row r="9655" spans="7:7">
      <c r="G9655" s="259"/>
    </row>
    <row r="9656" spans="7:7">
      <c r="G9656" s="259"/>
    </row>
    <row r="9657" spans="7:7">
      <c r="G9657" s="259"/>
    </row>
    <row r="9658" spans="7:7">
      <c r="G9658" s="259"/>
    </row>
    <row r="9659" spans="7:7">
      <c r="G9659" s="259"/>
    </row>
    <row r="9660" spans="7:7">
      <c r="G9660" s="259"/>
    </row>
    <row r="9661" spans="7:7">
      <c r="G9661" s="259"/>
    </row>
    <row r="9662" spans="7:7">
      <c r="G9662" s="259"/>
    </row>
    <row r="9663" spans="7:7">
      <c r="G9663" s="259"/>
    </row>
    <row r="9664" spans="7:7">
      <c r="G9664" s="259"/>
    </row>
    <row r="9665" spans="7:7">
      <c r="G9665" s="259"/>
    </row>
    <row r="9666" spans="7:7">
      <c r="G9666" s="259"/>
    </row>
    <row r="9667" spans="7:7">
      <c r="G9667" s="259"/>
    </row>
    <row r="9668" spans="7:7">
      <c r="G9668" s="259"/>
    </row>
    <row r="9669" spans="7:7">
      <c r="G9669" s="259"/>
    </row>
    <row r="9670" spans="7:7">
      <c r="G9670" s="259"/>
    </row>
    <row r="9671" spans="7:7">
      <c r="G9671" s="259"/>
    </row>
    <row r="9672" spans="7:7">
      <c r="G9672" s="259"/>
    </row>
    <row r="9673" spans="7:7">
      <c r="G9673" s="259"/>
    </row>
    <row r="9674" spans="7:7">
      <c r="G9674" s="259"/>
    </row>
    <row r="9675" spans="7:7">
      <c r="G9675" s="259"/>
    </row>
    <row r="9676" spans="7:7">
      <c r="G9676" s="259"/>
    </row>
    <row r="9677" spans="7:7">
      <c r="G9677" s="259"/>
    </row>
    <row r="9678" spans="7:7">
      <c r="G9678" s="259"/>
    </row>
    <row r="9679" spans="7:7">
      <c r="G9679" s="259"/>
    </row>
    <row r="9680" spans="7:7">
      <c r="G9680" s="259"/>
    </row>
    <row r="9681" spans="7:7">
      <c r="G9681" s="259"/>
    </row>
    <row r="9682" spans="7:7">
      <c r="G9682" s="259"/>
    </row>
    <row r="9683" spans="7:7">
      <c r="G9683" s="259"/>
    </row>
    <row r="9684" spans="7:7">
      <c r="G9684" s="259"/>
    </row>
    <row r="9685" spans="7:7">
      <c r="G9685" s="259"/>
    </row>
    <row r="9686" spans="7:7">
      <c r="G9686" s="259"/>
    </row>
    <row r="9687" spans="7:7">
      <c r="G9687" s="259"/>
    </row>
    <row r="9688" spans="7:7">
      <c r="G9688" s="259"/>
    </row>
    <row r="9689" spans="7:7">
      <c r="G9689" s="259"/>
    </row>
    <row r="9690" spans="7:7">
      <c r="G9690" s="259"/>
    </row>
    <row r="9691" spans="7:7">
      <c r="G9691" s="259"/>
    </row>
    <row r="9692" spans="7:7">
      <c r="G9692" s="259"/>
    </row>
    <row r="9693" spans="7:7">
      <c r="G9693" s="259"/>
    </row>
    <row r="9694" spans="7:7">
      <c r="G9694" s="259"/>
    </row>
    <row r="9695" spans="7:7">
      <c r="G9695" s="259"/>
    </row>
    <row r="9696" spans="7:7">
      <c r="G9696" s="259"/>
    </row>
    <row r="9697" spans="7:7">
      <c r="G9697" s="259"/>
    </row>
    <row r="9698" spans="7:7">
      <c r="G9698" s="259"/>
    </row>
    <row r="9699" spans="7:7">
      <c r="G9699" s="259"/>
    </row>
    <row r="9700" spans="7:7">
      <c r="G9700" s="259"/>
    </row>
    <row r="9701" spans="7:7">
      <c r="G9701" s="259"/>
    </row>
    <row r="9702" spans="7:7">
      <c r="G9702" s="259"/>
    </row>
    <row r="9703" spans="7:7">
      <c r="G9703" s="259"/>
    </row>
    <row r="9704" spans="7:7">
      <c r="G9704" s="259"/>
    </row>
    <row r="9705" spans="7:7">
      <c r="G9705" s="259"/>
    </row>
    <row r="9706" spans="7:7">
      <c r="G9706" s="259"/>
    </row>
    <row r="9707" spans="7:7">
      <c r="G9707" s="259"/>
    </row>
    <row r="9708" spans="7:7">
      <c r="G9708" s="259"/>
    </row>
    <row r="9709" spans="7:7">
      <c r="G9709" s="259"/>
    </row>
    <row r="9710" spans="7:7">
      <c r="G9710" s="259"/>
    </row>
    <row r="9711" spans="7:7">
      <c r="G9711" s="259"/>
    </row>
    <row r="9712" spans="7:7">
      <c r="G9712" s="259"/>
    </row>
    <row r="9713" spans="7:7">
      <c r="G9713" s="259"/>
    </row>
    <row r="9714" spans="7:7">
      <c r="G9714" s="259"/>
    </row>
    <row r="9715" spans="7:7">
      <c r="G9715" s="259"/>
    </row>
    <row r="9716" spans="7:7">
      <c r="G9716" s="259"/>
    </row>
    <row r="9717" spans="7:7">
      <c r="G9717" s="259"/>
    </row>
    <row r="9718" spans="7:7">
      <c r="G9718" s="259"/>
    </row>
    <row r="9719" spans="7:7">
      <c r="G9719" s="259"/>
    </row>
    <row r="9720" spans="7:7">
      <c r="G9720" s="259"/>
    </row>
    <row r="9721" spans="7:7">
      <c r="G9721" s="259"/>
    </row>
    <row r="9722" spans="7:7">
      <c r="G9722" s="259"/>
    </row>
    <row r="9723" spans="7:7">
      <c r="G9723" s="259"/>
    </row>
    <row r="9724" spans="7:7">
      <c r="G9724" s="259"/>
    </row>
    <row r="9725" spans="7:7">
      <c r="G9725" s="259"/>
    </row>
    <row r="9726" spans="7:7">
      <c r="G9726" s="259"/>
    </row>
    <row r="9727" spans="7:7">
      <c r="G9727" s="259"/>
    </row>
    <row r="9728" spans="7:7">
      <c r="G9728" s="259"/>
    </row>
    <row r="9729" spans="7:7">
      <c r="G9729" s="259"/>
    </row>
    <row r="9730" spans="7:7">
      <c r="G9730" s="259"/>
    </row>
    <row r="9731" spans="7:7">
      <c r="G9731" s="259"/>
    </row>
    <row r="9732" spans="7:7">
      <c r="G9732" s="259"/>
    </row>
    <row r="9733" spans="7:7">
      <c r="G9733" s="259"/>
    </row>
    <row r="9734" spans="7:7">
      <c r="G9734" s="259"/>
    </row>
    <row r="9735" spans="7:7">
      <c r="G9735" s="259"/>
    </row>
    <row r="9736" spans="7:7">
      <c r="G9736" s="259"/>
    </row>
    <row r="9737" spans="7:7">
      <c r="G9737" s="259"/>
    </row>
    <row r="9738" spans="7:7">
      <c r="G9738" s="259"/>
    </row>
    <row r="9739" spans="7:7">
      <c r="G9739" s="259"/>
    </row>
    <row r="9740" spans="7:7">
      <c r="G9740" s="259"/>
    </row>
    <row r="9741" spans="7:7">
      <c r="G9741" s="259"/>
    </row>
    <row r="9742" spans="7:7">
      <c r="G9742" s="259"/>
    </row>
    <row r="9743" spans="7:7">
      <c r="G9743" s="259"/>
    </row>
    <row r="9744" spans="7:7">
      <c r="G9744" s="259"/>
    </row>
    <row r="9745" spans="7:7">
      <c r="G9745" s="259"/>
    </row>
    <row r="9746" spans="7:7">
      <c r="G9746" s="259"/>
    </row>
    <row r="9747" spans="7:7">
      <c r="G9747" s="259"/>
    </row>
    <row r="9748" spans="7:7">
      <c r="G9748" s="259"/>
    </row>
    <row r="9749" spans="7:7">
      <c r="G9749" s="259"/>
    </row>
    <row r="9750" spans="7:7">
      <c r="G9750" s="259"/>
    </row>
    <row r="9751" spans="7:7">
      <c r="G9751" s="259"/>
    </row>
    <row r="9752" spans="7:7">
      <c r="G9752" s="259"/>
    </row>
    <row r="9753" spans="7:7">
      <c r="G9753" s="259"/>
    </row>
    <row r="9754" spans="7:7">
      <c r="G9754" s="259"/>
    </row>
    <row r="9755" spans="7:7">
      <c r="G9755" s="259"/>
    </row>
    <row r="9756" spans="7:7">
      <c r="G9756" s="259"/>
    </row>
    <row r="9757" spans="7:7">
      <c r="G9757" s="259"/>
    </row>
    <row r="9758" spans="7:7">
      <c r="G9758" s="259"/>
    </row>
    <row r="9759" spans="7:7">
      <c r="G9759" s="259"/>
    </row>
    <row r="9760" spans="7:7">
      <c r="G9760" s="259"/>
    </row>
    <row r="9761" spans="7:7">
      <c r="G9761" s="259"/>
    </row>
    <row r="9762" spans="7:7">
      <c r="G9762" s="259"/>
    </row>
    <row r="9763" spans="7:7">
      <c r="G9763" s="259"/>
    </row>
    <row r="9764" spans="7:7">
      <c r="G9764" s="259"/>
    </row>
    <row r="9765" spans="7:7">
      <c r="G9765" s="259"/>
    </row>
    <row r="9766" spans="7:7">
      <c r="G9766" s="259"/>
    </row>
    <row r="9767" spans="7:7">
      <c r="G9767" s="259"/>
    </row>
    <row r="9768" spans="7:7">
      <c r="G9768" s="259"/>
    </row>
    <row r="9769" spans="7:7">
      <c r="G9769" s="259"/>
    </row>
    <row r="9770" spans="7:7">
      <c r="G9770" s="259"/>
    </row>
    <row r="9771" spans="7:7">
      <c r="G9771" s="259"/>
    </row>
    <row r="9772" spans="7:7">
      <c r="G9772" s="259"/>
    </row>
    <row r="9773" spans="7:7">
      <c r="G9773" s="259"/>
    </row>
    <row r="9774" spans="7:7">
      <c r="G9774" s="259"/>
    </row>
    <row r="9775" spans="7:7">
      <c r="G9775" s="259"/>
    </row>
    <row r="9776" spans="7:7">
      <c r="G9776" s="259"/>
    </row>
    <row r="9777" spans="7:7">
      <c r="G9777" s="259"/>
    </row>
    <row r="9778" spans="7:7">
      <c r="G9778" s="259"/>
    </row>
    <row r="9779" spans="7:7">
      <c r="G9779" s="259"/>
    </row>
    <row r="9780" spans="7:7">
      <c r="G9780" s="259"/>
    </row>
    <row r="9781" spans="7:7">
      <c r="G9781" s="259"/>
    </row>
    <row r="9782" spans="7:7">
      <c r="G9782" s="259"/>
    </row>
    <row r="9783" spans="7:7">
      <c r="G9783" s="259"/>
    </row>
    <row r="9784" spans="7:7">
      <c r="G9784" s="259"/>
    </row>
    <row r="9785" spans="7:7">
      <c r="G9785" s="259"/>
    </row>
    <row r="9786" spans="7:7">
      <c r="G9786" s="259"/>
    </row>
  </sheetData>
  <autoFilter ref="A3:G6940"/>
  <pageMargins left="0.7" right="0.7" top="0.75" bottom="0.75" header="0.3" footer="0.3"/>
  <pageSetup paperSize="9" orientation="portrait" horizont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3"/>
  <sheetViews>
    <sheetView workbookViewId="0">
      <selection activeCell="I21" sqref="I21"/>
    </sheetView>
  </sheetViews>
  <sheetFormatPr defaultColWidth="8.85546875" defaultRowHeight="15"/>
  <cols>
    <col min="1" max="1" width="7.28515625" style="219" customWidth="1"/>
    <col min="2" max="2" width="62.85546875" style="435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6" ht="25.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530" t="s">
        <v>23608</v>
      </c>
      <c r="C2" s="534">
        <v>1</v>
      </c>
      <c r="D2" s="534">
        <v>1</v>
      </c>
      <c r="E2" s="534" t="s">
        <v>4321</v>
      </c>
      <c r="F2" s="535">
        <v>1100</v>
      </c>
    </row>
    <row r="3" spans="1:6">
      <c r="A3" s="109">
        <v>2</v>
      </c>
      <c r="B3" s="536" t="s">
        <v>23478</v>
      </c>
      <c r="C3" s="537"/>
      <c r="D3" s="534">
        <v>0</v>
      </c>
      <c r="E3" s="537" t="s">
        <v>4321</v>
      </c>
      <c r="F3" s="527">
        <v>1869</v>
      </c>
    </row>
    <row r="4" spans="1:6">
      <c r="A4" s="109">
        <v>3</v>
      </c>
      <c r="B4" s="536" t="s">
        <v>23614</v>
      </c>
      <c r="C4" s="534"/>
      <c r="D4" s="534">
        <v>0</v>
      </c>
      <c r="E4" s="534" t="s">
        <v>4321</v>
      </c>
      <c r="F4" s="540">
        <v>2100</v>
      </c>
    </row>
    <row r="5" spans="1:6">
      <c r="A5" s="109">
        <v>4</v>
      </c>
      <c r="B5" s="536" t="s">
        <v>23477</v>
      </c>
      <c r="C5" s="537">
        <v>1</v>
      </c>
      <c r="D5" s="534">
        <v>1</v>
      </c>
      <c r="E5" s="537" t="s">
        <v>4321</v>
      </c>
      <c r="F5" s="541">
        <v>2812</v>
      </c>
    </row>
    <row r="6" spans="1:6">
      <c r="A6" s="109">
        <v>5</v>
      </c>
      <c r="B6" s="536" t="s">
        <v>23615</v>
      </c>
      <c r="C6" s="537">
        <v>1</v>
      </c>
      <c r="D6" s="534">
        <v>1</v>
      </c>
      <c r="E6" s="537" t="s">
        <v>4321</v>
      </c>
      <c r="F6" s="542">
        <v>3345</v>
      </c>
    </row>
    <row r="7" spans="1:6">
      <c r="A7" s="109">
        <v>6</v>
      </c>
      <c r="B7" s="536" t="s">
        <v>23476</v>
      </c>
      <c r="C7" s="537">
        <v>1</v>
      </c>
      <c r="D7" s="534">
        <v>1</v>
      </c>
      <c r="E7" s="537" t="s">
        <v>4321</v>
      </c>
      <c r="F7" s="541">
        <v>5400</v>
      </c>
    </row>
    <row r="8" spans="1:6">
      <c r="A8" s="109">
        <v>7</v>
      </c>
      <c r="B8" s="528" t="s">
        <v>23611</v>
      </c>
      <c r="C8" s="534"/>
      <c r="D8" s="534">
        <v>0</v>
      </c>
      <c r="E8" s="537" t="s">
        <v>4321</v>
      </c>
      <c r="F8" s="540">
        <v>6100</v>
      </c>
    </row>
    <row r="9" spans="1:6">
      <c r="A9" s="109">
        <v>8</v>
      </c>
      <c r="B9" s="536" t="s">
        <v>23480</v>
      </c>
      <c r="C9" s="537">
        <v>1</v>
      </c>
      <c r="D9" s="534">
        <v>1</v>
      </c>
      <c r="E9" s="537" t="s">
        <v>4321</v>
      </c>
      <c r="F9" s="541">
        <v>4160</v>
      </c>
    </row>
    <row r="10" spans="1:6">
      <c r="A10" s="109">
        <v>9</v>
      </c>
      <c r="B10" s="536" t="s">
        <v>23479</v>
      </c>
      <c r="C10" s="537">
        <v>1</v>
      </c>
      <c r="D10" s="534">
        <v>1</v>
      </c>
      <c r="E10" s="537" t="s">
        <v>4321</v>
      </c>
      <c r="F10" s="541">
        <v>6240</v>
      </c>
    </row>
    <row r="11" spans="1:6">
      <c r="A11" s="109">
        <v>10</v>
      </c>
      <c r="B11" s="536" t="s">
        <v>23619</v>
      </c>
      <c r="C11" s="537"/>
      <c r="D11" s="534">
        <v>0</v>
      </c>
      <c r="E11" s="537" t="s">
        <v>4321</v>
      </c>
      <c r="F11" s="541">
        <v>5650</v>
      </c>
    </row>
    <row r="12" spans="1:6">
      <c r="A12" s="109">
        <v>11</v>
      </c>
      <c r="B12" s="536" t="s">
        <v>23616</v>
      </c>
      <c r="C12" s="537"/>
      <c r="D12" s="534">
        <v>0</v>
      </c>
      <c r="E12" s="537" t="s">
        <v>4321</v>
      </c>
      <c r="F12" s="541">
        <v>5000</v>
      </c>
    </row>
    <row r="13" spans="1:6">
      <c r="A13" s="109">
        <v>12</v>
      </c>
      <c r="B13" s="530" t="s">
        <v>23618</v>
      </c>
      <c r="C13" s="534">
        <v>1</v>
      </c>
      <c r="D13" s="534">
        <v>1</v>
      </c>
      <c r="E13" s="537" t="s">
        <v>4321</v>
      </c>
      <c r="F13" s="540">
        <v>560</v>
      </c>
    </row>
    <row r="14" spans="1:6" ht="24.75">
      <c r="A14" s="109">
        <v>13</v>
      </c>
      <c r="B14" s="536" t="s">
        <v>23481</v>
      </c>
      <c r="C14" s="537">
        <v>1</v>
      </c>
      <c r="D14" s="534">
        <v>1</v>
      </c>
      <c r="E14" s="537" t="s">
        <v>4321</v>
      </c>
      <c r="F14" s="541">
        <v>4500</v>
      </c>
    </row>
    <row r="15" spans="1:6">
      <c r="A15" s="109">
        <v>14</v>
      </c>
      <c r="B15" s="536" t="s">
        <v>23482</v>
      </c>
      <c r="C15" s="537"/>
      <c r="D15" s="534">
        <v>0</v>
      </c>
      <c r="E15" s="537" t="s">
        <v>4321</v>
      </c>
      <c r="F15" s="541">
        <v>1281</v>
      </c>
    </row>
    <row r="16" spans="1:6" ht="24.75">
      <c r="A16" s="109">
        <v>15</v>
      </c>
      <c r="B16" s="528" t="s">
        <v>23483</v>
      </c>
      <c r="C16" s="537">
        <v>1</v>
      </c>
      <c r="D16" s="534">
        <v>1</v>
      </c>
      <c r="E16" s="537" t="s">
        <v>23497</v>
      </c>
      <c r="F16" s="542">
        <v>360</v>
      </c>
    </row>
    <row r="17" spans="1:6" ht="24.75">
      <c r="A17" s="109">
        <v>16</v>
      </c>
      <c r="B17" s="528" t="s">
        <v>23613</v>
      </c>
      <c r="C17" s="537"/>
      <c r="D17" s="534">
        <v>0</v>
      </c>
      <c r="E17" s="537" t="s">
        <v>23497</v>
      </c>
      <c r="F17" s="542">
        <v>315</v>
      </c>
    </row>
    <row r="18" spans="1:6">
      <c r="A18" s="109">
        <v>17</v>
      </c>
      <c r="B18" s="528" t="s">
        <v>23617</v>
      </c>
      <c r="C18" s="537">
        <v>1</v>
      </c>
      <c r="D18" s="534">
        <v>1</v>
      </c>
      <c r="E18" s="537" t="s">
        <v>23497</v>
      </c>
      <c r="F18" s="542">
        <v>550</v>
      </c>
    </row>
    <row r="19" spans="1:6">
      <c r="A19" s="109">
        <v>18</v>
      </c>
      <c r="B19" s="528" t="s">
        <v>23484</v>
      </c>
      <c r="C19" s="537">
        <v>1</v>
      </c>
      <c r="D19" s="534">
        <v>1</v>
      </c>
      <c r="E19" s="537" t="s">
        <v>23497</v>
      </c>
      <c r="F19" s="542">
        <v>145</v>
      </c>
    </row>
    <row r="20" spans="1:6">
      <c r="A20" s="109">
        <v>19</v>
      </c>
      <c r="B20" s="528" t="s">
        <v>23485</v>
      </c>
      <c r="C20" s="537">
        <v>1</v>
      </c>
      <c r="D20" s="534">
        <v>1</v>
      </c>
      <c r="E20" s="537" t="s">
        <v>23497</v>
      </c>
      <c r="F20" s="542">
        <v>272</v>
      </c>
    </row>
    <row r="21" spans="1:6">
      <c r="A21" s="109">
        <v>20</v>
      </c>
      <c r="B21" s="528" t="s">
        <v>23486</v>
      </c>
      <c r="C21" s="537">
        <v>1</v>
      </c>
      <c r="D21" s="534">
        <v>1</v>
      </c>
      <c r="E21" s="537" t="s">
        <v>173</v>
      </c>
      <c r="F21" s="542">
        <v>62.300000000000004</v>
      </c>
    </row>
    <row r="22" spans="1:6">
      <c r="A22" s="109">
        <v>21</v>
      </c>
      <c r="B22" s="528" t="s">
        <v>23487</v>
      </c>
      <c r="C22" s="537">
        <v>1</v>
      </c>
      <c r="D22" s="534">
        <v>1</v>
      </c>
      <c r="E22" s="537" t="s">
        <v>173</v>
      </c>
      <c r="F22" s="542">
        <v>6.3</v>
      </c>
    </row>
    <row r="23" spans="1:6">
      <c r="A23" s="109">
        <v>22</v>
      </c>
      <c r="B23" s="528" t="s">
        <v>23488</v>
      </c>
      <c r="C23" s="537">
        <v>1</v>
      </c>
      <c r="D23" s="534">
        <v>1</v>
      </c>
      <c r="E23" s="537" t="s">
        <v>23498</v>
      </c>
      <c r="F23" s="542">
        <v>530</v>
      </c>
    </row>
    <row r="24" spans="1:6">
      <c r="A24" s="109">
        <v>23</v>
      </c>
      <c r="B24" s="528" t="s">
        <v>23678</v>
      </c>
      <c r="C24" s="537">
        <v>1</v>
      </c>
      <c r="D24" s="534">
        <v>1</v>
      </c>
      <c r="E24" s="537" t="s">
        <v>23498</v>
      </c>
      <c r="F24" s="542">
        <v>230</v>
      </c>
    </row>
    <row r="25" spans="1:6">
      <c r="A25" s="109">
        <v>24</v>
      </c>
      <c r="B25" s="528" t="s">
        <v>23489</v>
      </c>
      <c r="C25" s="537">
        <v>1</v>
      </c>
      <c r="D25" s="534">
        <v>1</v>
      </c>
      <c r="E25" s="537" t="s">
        <v>11460</v>
      </c>
      <c r="F25" s="542">
        <v>130.20000000000002</v>
      </c>
    </row>
    <row r="26" spans="1:6">
      <c r="A26" s="109">
        <v>25</v>
      </c>
      <c r="B26" s="528" t="s">
        <v>23490</v>
      </c>
      <c r="C26" s="537">
        <v>1</v>
      </c>
      <c r="D26" s="534">
        <v>1</v>
      </c>
      <c r="E26" s="537" t="s">
        <v>11460</v>
      </c>
      <c r="F26" s="542">
        <v>570</v>
      </c>
    </row>
    <row r="27" spans="1:6">
      <c r="A27" s="109">
        <v>26</v>
      </c>
      <c r="B27" s="528" t="s">
        <v>23637</v>
      </c>
      <c r="C27" s="537">
        <v>1</v>
      </c>
      <c r="D27" s="534">
        <v>1</v>
      </c>
      <c r="E27" s="537" t="s">
        <v>23593</v>
      </c>
      <c r="F27" s="542">
        <v>560</v>
      </c>
    </row>
    <row r="28" spans="1:6">
      <c r="A28" s="109">
        <v>27</v>
      </c>
      <c r="B28" s="528" t="s">
        <v>23597</v>
      </c>
      <c r="C28" s="534">
        <v>1</v>
      </c>
      <c r="D28" s="534">
        <v>1</v>
      </c>
      <c r="E28" s="534" t="s">
        <v>23498</v>
      </c>
      <c r="F28" s="540">
        <v>124</v>
      </c>
    </row>
    <row r="29" spans="1:6">
      <c r="A29" s="109">
        <v>28</v>
      </c>
      <c r="B29" s="528" t="s">
        <v>23638</v>
      </c>
      <c r="C29" s="534"/>
      <c r="D29" s="534">
        <v>0</v>
      </c>
      <c r="E29" s="534" t="s">
        <v>173</v>
      </c>
      <c r="F29" s="540">
        <v>16</v>
      </c>
    </row>
    <row r="30" spans="1:6">
      <c r="A30" s="109">
        <v>29</v>
      </c>
      <c r="B30" s="528" t="s">
        <v>23594</v>
      </c>
      <c r="C30" s="534">
        <v>1</v>
      </c>
      <c r="D30" s="534">
        <v>1</v>
      </c>
      <c r="E30" s="534" t="s">
        <v>173</v>
      </c>
      <c r="F30" s="540">
        <v>1950</v>
      </c>
    </row>
    <row r="31" spans="1:6">
      <c r="A31" s="109">
        <v>30</v>
      </c>
      <c r="B31" s="528" t="s">
        <v>23595</v>
      </c>
      <c r="C31" s="534"/>
      <c r="D31" s="534">
        <v>0</v>
      </c>
      <c r="E31" s="534" t="s">
        <v>173</v>
      </c>
      <c r="F31" s="540">
        <v>1200</v>
      </c>
    </row>
    <row r="32" spans="1:6">
      <c r="A32" s="109">
        <v>31</v>
      </c>
      <c r="B32" s="528" t="s">
        <v>23596</v>
      </c>
      <c r="C32" s="534">
        <v>1</v>
      </c>
      <c r="D32" s="534">
        <v>1</v>
      </c>
      <c r="E32" s="534" t="s">
        <v>173</v>
      </c>
      <c r="F32" s="540">
        <v>450</v>
      </c>
    </row>
    <row r="33" spans="1:6">
      <c r="A33" s="109">
        <v>32</v>
      </c>
      <c r="B33" s="528" t="s">
        <v>18823</v>
      </c>
      <c r="C33" s="537">
        <v>1</v>
      </c>
      <c r="D33" s="534">
        <v>1</v>
      </c>
      <c r="E33" s="537" t="s">
        <v>173</v>
      </c>
      <c r="F33" s="542">
        <v>9</v>
      </c>
    </row>
    <row r="34" spans="1:6" ht="24.75">
      <c r="A34" s="109">
        <v>33</v>
      </c>
      <c r="B34" s="528" t="s">
        <v>23609</v>
      </c>
      <c r="C34" s="534">
        <v>1</v>
      </c>
      <c r="D34" s="534">
        <v>1</v>
      </c>
      <c r="E34" s="534" t="s">
        <v>173</v>
      </c>
      <c r="F34" s="540">
        <v>350</v>
      </c>
    </row>
    <row r="35" spans="1:6">
      <c r="A35" s="109">
        <v>34</v>
      </c>
      <c r="B35" s="526" t="s">
        <v>23620</v>
      </c>
      <c r="C35" s="437"/>
      <c r="D35" s="534">
        <v>0</v>
      </c>
      <c r="E35" s="437" t="s">
        <v>23621</v>
      </c>
      <c r="F35" s="543">
        <v>28</v>
      </c>
    </row>
    <row r="36" spans="1:6">
      <c r="A36" s="109">
        <v>35</v>
      </c>
      <c r="B36" s="526" t="s">
        <v>23622</v>
      </c>
      <c r="C36" s="437">
        <v>1</v>
      </c>
      <c r="D36" s="534">
        <v>1</v>
      </c>
      <c r="E36" s="437" t="s">
        <v>23621</v>
      </c>
      <c r="F36" s="543">
        <v>37</v>
      </c>
    </row>
    <row r="37" spans="1:6">
      <c r="A37" s="109">
        <v>36</v>
      </c>
      <c r="B37" s="526" t="s">
        <v>23623</v>
      </c>
      <c r="C37" s="437">
        <v>1</v>
      </c>
      <c r="D37" s="534">
        <v>1</v>
      </c>
      <c r="E37" s="437" t="s">
        <v>23621</v>
      </c>
      <c r="F37" s="543">
        <v>69</v>
      </c>
    </row>
    <row r="38" spans="1:6">
      <c r="A38" s="109">
        <v>37</v>
      </c>
      <c r="B38" s="526" t="s">
        <v>23624</v>
      </c>
      <c r="C38" s="437">
        <v>1</v>
      </c>
      <c r="D38" s="534">
        <v>1</v>
      </c>
      <c r="E38" s="437" t="s">
        <v>23621</v>
      </c>
      <c r="F38" s="543">
        <v>93</v>
      </c>
    </row>
    <row r="39" spans="1:6">
      <c r="A39" s="109">
        <v>38</v>
      </c>
      <c r="B39" s="526" t="s">
        <v>23625</v>
      </c>
      <c r="C39" s="437"/>
      <c r="D39" s="534">
        <v>0</v>
      </c>
      <c r="E39" s="437" t="s">
        <v>23621</v>
      </c>
      <c r="F39" s="543">
        <v>166</v>
      </c>
    </row>
    <row r="40" spans="1:6">
      <c r="A40" s="109">
        <v>39</v>
      </c>
      <c r="B40" s="526" t="s">
        <v>23626</v>
      </c>
      <c r="C40" s="437"/>
      <c r="D40" s="534">
        <v>0</v>
      </c>
      <c r="E40" s="437" t="s">
        <v>23621</v>
      </c>
      <c r="F40" s="543">
        <v>185</v>
      </c>
    </row>
    <row r="41" spans="1:6">
      <c r="A41" s="109">
        <v>40</v>
      </c>
      <c r="B41" s="526" t="s">
        <v>23627</v>
      </c>
      <c r="C41" s="437"/>
      <c r="D41" s="534">
        <v>0</v>
      </c>
      <c r="E41" s="437" t="s">
        <v>23621</v>
      </c>
      <c r="F41" s="543">
        <v>202</v>
      </c>
    </row>
    <row r="42" spans="1:6">
      <c r="A42" s="109">
        <v>41</v>
      </c>
      <c r="B42" s="526" t="s">
        <v>23628</v>
      </c>
      <c r="C42" s="437"/>
      <c r="D42" s="534">
        <v>0</v>
      </c>
      <c r="E42" s="437" t="s">
        <v>23621</v>
      </c>
      <c r="F42" s="543">
        <v>366</v>
      </c>
    </row>
    <row r="43" spans="1:6">
      <c r="A43" s="109">
        <v>42</v>
      </c>
      <c r="B43" s="539" t="s">
        <v>23629</v>
      </c>
      <c r="C43" s="437"/>
      <c r="D43" s="534">
        <v>0</v>
      </c>
      <c r="E43" s="437" t="s">
        <v>23621</v>
      </c>
      <c r="F43" s="544">
        <v>57</v>
      </c>
    </row>
    <row r="44" spans="1:6">
      <c r="A44" s="109">
        <v>43</v>
      </c>
      <c r="B44" s="539" t="s">
        <v>23630</v>
      </c>
      <c r="C44" s="437"/>
      <c r="D44" s="534">
        <v>0</v>
      </c>
      <c r="E44" s="437" t="s">
        <v>23621</v>
      </c>
      <c r="F44" s="544">
        <v>191</v>
      </c>
    </row>
    <row r="45" spans="1:6">
      <c r="A45" s="109">
        <v>44</v>
      </c>
      <c r="B45" s="539" t="s">
        <v>23631</v>
      </c>
      <c r="C45" s="437">
        <v>1</v>
      </c>
      <c r="D45" s="534">
        <v>1</v>
      </c>
      <c r="E45" s="437" t="s">
        <v>23621</v>
      </c>
      <c r="F45" s="544">
        <v>202</v>
      </c>
    </row>
    <row r="46" spans="1:6">
      <c r="A46" s="109">
        <v>45</v>
      </c>
      <c r="B46" s="529" t="s">
        <v>23644</v>
      </c>
      <c r="C46" s="537"/>
      <c r="D46" s="534"/>
      <c r="E46" s="537" t="s">
        <v>173</v>
      </c>
      <c r="F46" s="542">
        <v>1.3</v>
      </c>
    </row>
    <row r="47" spans="1:6">
      <c r="A47" s="109">
        <v>46</v>
      </c>
      <c r="B47" s="529" t="s">
        <v>23643</v>
      </c>
      <c r="C47" s="537">
        <v>1</v>
      </c>
      <c r="D47" s="534">
        <v>1</v>
      </c>
      <c r="E47" s="537" t="s">
        <v>173</v>
      </c>
      <c r="F47" s="542">
        <v>4.83</v>
      </c>
    </row>
    <row r="48" spans="1:6">
      <c r="A48" s="109">
        <v>47</v>
      </c>
      <c r="B48" s="529" t="s">
        <v>23491</v>
      </c>
      <c r="C48" s="537">
        <v>1</v>
      </c>
      <c r="D48" s="534">
        <v>1</v>
      </c>
      <c r="E48" s="537" t="s">
        <v>173</v>
      </c>
      <c r="F48" s="542">
        <v>1.3</v>
      </c>
    </row>
    <row r="49" spans="1:6">
      <c r="A49" s="109">
        <v>48</v>
      </c>
      <c r="B49" s="530" t="s">
        <v>23674</v>
      </c>
      <c r="C49" s="295">
        <v>1</v>
      </c>
      <c r="D49" s="534">
        <v>1</v>
      </c>
      <c r="E49" s="295" t="s">
        <v>23621</v>
      </c>
      <c r="F49" s="545">
        <v>85</v>
      </c>
    </row>
    <row r="50" spans="1:6">
      <c r="A50" s="109">
        <v>49</v>
      </c>
      <c r="B50" s="528" t="s">
        <v>23610</v>
      </c>
      <c r="C50" s="534">
        <v>1</v>
      </c>
      <c r="D50" s="534">
        <v>1</v>
      </c>
      <c r="E50" s="295" t="s">
        <v>23621</v>
      </c>
      <c r="F50" s="540">
        <v>95</v>
      </c>
    </row>
    <row r="51" spans="1:6">
      <c r="A51" s="109">
        <v>50</v>
      </c>
      <c r="B51" s="528" t="s">
        <v>23634</v>
      </c>
      <c r="C51" s="537">
        <v>1</v>
      </c>
      <c r="D51" s="534">
        <v>1</v>
      </c>
      <c r="E51" s="534" t="s">
        <v>173</v>
      </c>
      <c r="F51" s="542">
        <v>1.58</v>
      </c>
    </row>
    <row r="52" spans="1:6">
      <c r="A52" s="109">
        <v>51</v>
      </c>
      <c r="B52" s="529" t="s">
        <v>23661</v>
      </c>
      <c r="C52" s="537">
        <v>1</v>
      </c>
      <c r="D52" s="534">
        <v>1</v>
      </c>
      <c r="E52" s="534" t="s">
        <v>173</v>
      </c>
      <c r="F52" s="542">
        <v>0.3</v>
      </c>
    </row>
    <row r="53" spans="1:6">
      <c r="A53" s="109">
        <v>52</v>
      </c>
      <c r="B53" s="528" t="s">
        <v>23645</v>
      </c>
      <c r="C53" s="537"/>
      <c r="D53" s="534">
        <v>0</v>
      </c>
      <c r="E53" s="534" t="s">
        <v>173</v>
      </c>
      <c r="F53" s="542">
        <v>0.08</v>
      </c>
    </row>
    <row r="54" spans="1:6">
      <c r="A54" s="109">
        <v>53</v>
      </c>
      <c r="B54" s="528" t="s">
        <v>23646</v>
      </c>
      <c r="C54" s="537">
        <v>1</v>
      </c>
      <c r="D54" s="534">
        <v>1</v>
      </c>
      <c r="E54" s="534" t="s">
        <v>173</v>
      </c>
      <c r="F54" s="542">
        <v>0.89</v>
      </c>
    </row>
    <row r="55" spans="1:6">
      <c r="A55" s="109">
        <v>54</v>
      </c>
      <c r="B55" s="528" t="s">
        <v>23492</v>
      </c>
      <c r="C55" s="537">
        <v>1</v>
      </c>
      <c r="D55" s="534">
        <v>1</v>
      </c>
      <c r="E55" s="534" t="s">
        <v>173</v>
      </c>
      <c r="F55" s="542">
        <v>0.5</v>
      </c>
    </row>
    <row r="56" spans="1:6">
      <c r="A56" s="109">
        <v>55</v>
      </c>
      <c r="B56" s="528" t="s">
        <v>23647</v>
      </c>
      <c r="C56" s="537">
        <v>1</v>
      </c>
      <c r="D56" s="534">
        <v>1</v>
      </c>
      <c r="E56" s="534" t="s">
        <v>173</v>
      </c>
      <c r="F56" s="542">
        <v>3</v>
      </c>
    </row>
    <row r="57" spans="1:6">
      <c r="A57" s="109">
        <v>56</v>
      </c>
      <c r="B57" s="528" t="s">
        <v>23494</v>
      </c>
      <c r="C57" s="537">
        <v>1</v>
      </c>
      <c r="D57" s="534">
        <v>1</v>
      </c>
      <c r="E57" s="534" t="s">
        <v>173</v>
      </c>
      <c r="F57" s="542">
        <v>36</v>
      </c>
    </row>
    <row r="58" spans="1:6">
      <c r="A58" s="109">
        <v>57</v>
      </c>
      <c r="B58" s="528" t="s">
        <v>23493</v>
      </c>
      <c r="C58" s="537">
        <v>1</v>
      </c>
      <c r="D58" s="534">
        <v>1</v>
      </c>
      <c r="E58" s="537" t="s">
        <v>173</v>
      </c>
      <c r="F58" s="542">
        <v>1</v>
      </c>
    </row>
    <row r="59" spans="1:6">
      <c r="A59" s="109">
        <v>58</v>
      </c>
      <c r="B59" s="528" t="s">
        <v>23495</v>
      </c>
      <c r="C59" s="537">
        <v>1</v>
      </c>
      <c r="D59" s="534">
        <v>1</v>
      </c>
      <c r="E59" s="537" t="s">
        <v>173</v>
      </c>
      <c r="F59" s="542">
        <v>30</v>
      </c>
    </row>
    <row r="60" spans="1:6">
      <c r="A60" s="109">
        <v>59</v>
      </c>
      <c r="B60" s="528" t="s">
        <v>23496</v>
      </c>
      <c r="C60" s="537">
        <v>1</v>
      </c>
      <c r="D60" s="534">
        <v>1</v>
      </c>
      <c r="E60" s="537" t="s">
        <v>173</v>
      </c>
      <c r="F60" s="542">
        <v>14</v>
      </c>
    </row>
    <row r="61" spans="1:6">
      <c r="A61" s="109">
        <v>60</v>
      </c>
      <c r="B61" s="528" t="s">
        <v>23632</v>
      </c>
      <c r="C61" s="537">
        <v>1</v>
      </c>
      <c r="D61" s="534">
        <v>1</v>
      </c>
      <c r="E61" s="537" t="s">
        <v>23633</v>
      </c>
      <c r="F61" s="542">
        <v>230</v>
      </c>
    </row>
    <row r="62" spans="1:6">
      <c r="A62" s="109">
        <v>61</v>
      </c>
      <c r="B62" s="530" t="s">
        <v>23599</v>
      </c>
      <c r="C62" s="534">
        <v>1</v>
      </c>
      <c r="D62" s="534">
        <v>1</v>
      </c>
      <c r="E62" s="534" t="s">
        <v>23600</v>
      </c>
      <c r="F62" s="540">
        <v>7500</v>
      </c>
    </row>
    <row r="63" spans="1:6">
      <c r="A63" s="109">
        <v>62</v>
      </c>
      <c r="B63" s="538" t="s">
        <v>23601</v>
      </c>
      <c r="C63" s="534">
        <v>1</v>
      </c>
      <c r="D63" s="534">
        <v>1</v>
      </c>
      <c r="E63" s="534" t="s">
        <v>23600</v>
      </c>
      <c r="F63" s="540">
        <v>8200</v>
      </c>
    </row>
    <row r="64" spans="1:6">
      <c r="A64" s="109">
        <v>63</v>
      </c>
      <c r="B64" s="531" t="s">
        <v>23602</v>
      </c>
      <c r="C64" s="534">
        <v>1</v>
      </c>
      <c r="D64" s="534">
        <v>1</v>
      </c>
      <c r="E64" s="534" t="s">
        <v>23600</v>
      </c>
      <c r="F64" s="540">
        <v>12000</v>
      </c>
    </row>
    <row r="65" spans="1:6">
      <c r="A65" s="109">
        <v>64</v>
      </c>
      <c r="B65" s="531" t="s">
        <v>23603</v>
      </c>
      <c r="C65" s="534">
        <v>1</v>
      </c>
      <c r="D65" s="534">
        <v>1</v>
      </c>
      <c r="E65" s="534" t="s">
        <v>23600</v>
      </c>
      <c r="F65" s="540">
        <v>14300</v>
      </c>
    </row>
    <row r="66" spans="1:6">
      <c r="A66" s="109">
        <v>65</v>
      </c>
      <c r="B66" s="531" t="s">
        <v>23604</v>
      </c>
      <c r="C66" s="534">
        <v>1</v>
      </c>
      <c r="D66" s="534">
        <v>1</v>
      </c>
      <c r="E66" s="534" t="s">
        <v>23600</v>
      </c>
      <c r="F66" s="540">
        <v>9900</v>
      </c>
    </row>
    <row r="67" spans="1:6">
      <c r="A67" s="109">
        <v>66</v>
      </c>
      <c r="B67" s="530" t="s">
        <v>23605</v>
      </c>
      <c r="C67" s="534">
        <v>1</v>
      </c>
      <c r="D67" s="534">
        <v>1</v>
      </c>
      <c r="E67" s="534" t="s">
        <v>23600</v>
      </c>
      <c r="F67" s="540">
        <v>9900</v>
      </c>
    </row>
    <row r="68" spans="1:6">
      <c r="A68" s="109">
        <v>67</v>
      </c>
      <c r="B68" s="530" t="s">
        <v>23606</v>
      </c>
      <c r="C68" s="534">
        <v>1</v>
      </c>
      <c r="D68" s="534">
        <v>1</v>
      </c>
      <c r="E68" s="534" t="s">
        <v>23600</v>
      </c>
      <c r="F68" s="540">
        <v>12000</v>
      </c>
    </row>
    <row r="69" spans="1:6">
      <c r="A69" s="109">
        <v>68</v>
      </c>
      <c r="B69" s="530" t="s">
        <v>23607</v>
      </c>
      <c r="C69" s="534">
        <v>1</v>
      </c>
      <c r="D69" s="534">
        <v>1</v>
      </c>
      <c r="E69" s="534" t="s">
        <v>23600</v>
      </c>
      <c r="F69" s="540">
        <v>17600</v>
      </c>
    </row>
    <row r="70" spans="1:6">
      <c r="A70" s="109">
        <v>69</v>
      </c>
      <c r="B70" s="433" t="s">
        <v>23673</v>
      </c>
      <c r="C70" s="295">
        <v>1</v>
      </c>
      <c r="D70" s="534">
        <v>1</v>
      </c>
      <c r="E70" s="294" t="s">
        <v>173</v>
      </c>
      <c r="F70" s="546">
        <v>523</v>
      </c>
    </row>
    <row r="71" spans="1:6">
      <c r="A71" s="109">
        <v>70</v>
      </c>
      <c r="B71" s="528" t="s">
        <v>23612</v>
      </c>
      <c r="C71" s="295"/>
      <c r="D71" s="534">
        <v>0</v>
      </c>
      <c r="E71" s="295" t="s">
        <v>173</v>
      </c>
      <c r="F71" s="545">
        <v>6</v>
      </c>
    </row>
    <row r="72" spans="1:6">
      <c r="A72" s="109">
        <v>71</v>
      </c>
      <c r="B72" s="530" t="s">
        <v>23598</v>
      </c>
      <c r="C72" s="295">
        <v>1</v>
      </c>
      <c r="D72" s="534">
        <v>1</v>
      </c>
      <c r="E72" s="295" t="s">
        <v>173</v>
      </c>
      <c r="F72" s="545">
        <v>1.28</v>
      </c>
    </row>
    <row r="73" spans="1:6">
      <c r="A73" s="109">
        <v>72</v>
      </c>
      <c r="B73" s="528" t="s">
        <v>23635</v>
      </c>
      <c r="C73" s="295"/>
      <c r="D73" s="534">
        <v>0</v>
      </c>
      <c r="E73" s="295" t="s">
        <v>23636</v>
      </c>
      <c r="F73" s="545">
        <v>77</v>
      </c>
    </row>
    <row r="74" spans="1:6">
      <c r="A74" s="109">
        <v>73</v>
      </c>
      <c r="B74" s="528" t="s">
        <v>23639</v>
      </c>
      <c r="C74" s="534">
        <v>1</v>
      </c>
      <c r="D74" s="534">
        <v>1</v>
      </c>
      <c r="E74" s="534" t="s">
        <v>173</v>
      </c>
      <c r="F74" s="540">
        <v>23</v>
      </c>
    </row>
    <row r="75" spans="1:6">
      <c r="A75" s="109">
        <v>74</v>
      </c>
      <c r="B75" s="528" t="s">
        <v>23706</v>
      </c>
      <c r="C75" s="295">
        <v>1</v>
      </c>
      <c r="D75" s="534">
        <v>1</v>
      </c>
      <c r="E75" s="295" t="s">
        <v>23640</v>
      </c>
      <c r="F75" s="545">
        <v>300</v>
      </c>
    </row>
    <row r="76" spans="1:6">
      <c r="A76" s="109">
        <v>75</v>
      </c>
      <c r="B76" s="528" t="s">
        <v>23641</v>
      </c>
      <c r="C76" s="295">
        <v>1</v>
      </c>
      <c r="D76" s="534">
        <v>1</v>
      </c>
      <c r="E76" s="295" t="s">
        <v>173</v>
      </c>
      <c r="F76" s="545">
        <v>394</v>
      </c>
    </row>
    <row r="77" spans="1:6">
      <c r="A77" s="109">
        <v>76</v>
      </c>
      <c r="B77" s="531" t="s">
        <v>23642</v>
      </c>
      <c r="C77" s="295"/>
      <c r="D77" s="534">
        <v>0</v>
      </c>
      <c r="E77" s="295" t="s">
        <v>173</v>
      </c>
      <c r="F77" s="545">
        <v>252</v>
      </c>
    </row>
    <row r="78" spans="1:6">
      <c r="A78" s="109">
        <v>77</v>
      </c>
      <c r="B78" s="531" t="s">
        <v>23672</v>
      </c>
      <c r="C78" s="295">
        <v>1</v>
      </c>
      <c r="D78" s="534">
        <v>1</v>
      </c>
      <c r="E78" s="295" t="s">
        <v>173</v>
      </c>
      <c r="F78" s="545">
        <v>5040</v>
      </c>
    </row>
    <row r="79" spans="1:6">
      <c r="A79" s="109">
        <v>78</v>
      </c>
      <c r="B79" s="530" t="s">
        <v>23648</v>
      </c>
      <c r="C79" s="295"/>
      <c r="D79" s="534">
        <v>0</v>
      </c>
      <c r="E79" s="295" t="s">
        <v>23497</v>
      </c>
      <c r="F79" s="545">
        <v>1532</v>
      </c>
    </row>
    <row r="80" spans="1:6">
      <c r="A80" s="109">
        <v>79</v>
      </c>
      <c r="B80" s="530" t="s">
        <v>23649</v>
      </c>
      <c r="C80" s="295"/>
      <c r="D80" s="534">
        <v>0</v>
      </c>
      <c r="E80" s="295" t="s">
        <v>173</v>
      </c>
      <c r="F80" s="545">
        <v>75</v>
      </c>
    </row>
    <row r="81" spans="1:6">
      <c r="A81" s="109">
        <v>80</v>
      </c>
      <c r="B81" s="433" t="s">
        <v>23650</v>
      </c>
      <c r="C81" s="295"/>
      <c r="D81" s="534">
        <v>0</v>
      </c>
      <c r="E81" s="294" t="s">
        <v>23640</v>
      </c>
      <c r="F81" s="296">
        <v>700</v>
      </c>
    </row>
    <row r="82" spans="1:6">
      <c r="A82" s="109">
        <v>81</v>
      </c>
      <c r="B82" s="298" t="s">
        <v>23651</v>
      </c>
      <c r="C82" s="295"/>
      <c r="D82" s="534">
        <v>0</v>
      </c>
      <c r="E82" s="294" t="s">
        <v>23497</v>
      </c>
      <c r="F82" s="296">
        <v>3340</v>
      </c>
    </row>
    <row r="83" spans="1:6">
      <c r="A83" s="109">
        <v>82</v>
      </c>
      <c r="B83" s="298" t="s">
        <v>23652</v>
      </c>
      <c r="C83" s="295"/>
      <c r="D83" s="534">
        <v>0</v>
      </c>
      <c r="E83" s="294" t="s">
        <v>23497</v>
      </c>
      <c r="F83" s="296">
        <v>1000</v>
      </c>
    </row>
    <row r="84" spans="1:6">
      <c r="A84" s="109">
        <v>83</v>
      </c>
      <c r="B84" s="298" t="s">
        <v>23653</v>
      </c>
      <c r="C84" s="295"/>
      <c r="D84" s="534">
        <v>0</v>
      </c>
      <c r="E84" s="294" t="s">
        <v>23497</v>
      </c>
      <c r="F84" s="296">
        <v>224</v>
      </c>
    </row>
    <row r="85" spans="1:6">
      <c r="A85" s="109">
        <v>84</v>
      </c>
      <c r="B85" s="433" t="s">
        <v>23654</v>
      </c>
      <c r="C85" s="295"/>
      <c r="D85" s="534">
        <v>0</v>
      </c>
      <c r="E85" s="294" t="s">
        <v>173</v>
      </c>
      <c r="F85" s="296">
        <v>20</v>
      </c>
    </row>
    <row r="86" spans="1:6">
      <c r="A86" s="109">
        <v>85</v>
      </c>
      <c r="B86" s="433" t="s">
        <v>23707</v>
      </c>
      <c r="C86" s="295">
        <v>1</v>
      </c>
      <c r="D86" s="534">
        <v>1</v>
      </c>
      <c r="E86" s="294" t="s">
        <v>23498</v>
      </c>
      <c r="F86" s="296">
        <v>3</v>
      </c>
    </row>
    <row r="87" spans="1:6">
      <c r="A87" s="109">
        <v>86</v>
      </c>
      <c r="B87" s="298" t="s">
        <v>23708</v>
      </c>
      <c r="C87" s="295">
        <v>1</v>
      </c>
      <c r="D87" s="534">
        <v>1</v>
      </c>
      <c r="E87" s="294" t="s">
        <v>23640</v>
      </c>
      <c r="F87" s="296">
        <v>300</v>
      </c>
    </row>
    <row r="88" spans="1:6">
      <c r="A88" s="109">
        <v>87</v>
      </c>
      <c r="B88" s="298" t="s">
        <v>23665</v>
      </c>
      <c r="C88" s="295">
        <v>1</v>
      </c>
      <c r="D88" s="534">
        <v>1</v>
      </c>
      <c r="E88" s="294" t="s">
        <v>173</v>
      </c>
      <c r="F88" s="296">
        <v>11</v>
      </c>
    </row>
    <row r="89" spans="1:6">
      <c r="A89" s="109">
        <v>88</v>
      </c>
      <c r="B89" s="529" t="s">
        <v>23662</v>
      </c>
      <c r="C89" s="295">
        <v>1</v>
      </c>
      <c r="D89" s="294">
        <v>1</v>
      </c>
      <c r="E89" s="294" t="s">
        <v>173</v>
      </c>
      <c r="F89" s="296">
        <v>0.3</v>
      </c>
    </row>
    <row r="90" spans="1:6">
      <c r="A90" s="109">
        <v>89</v>
      </c>
      <c r="B90" s="528" t="s">
        <v>23664</v>
      </c>
      <c r="C90" s="295">
        <v>1</v>
      </c>
      <c r="D90" s="294">
        <v>1</v>
      </c>
      <c r="E90" s="537" t="s">
        <v>23498</v>
      </c>
      <c r="F90" s="296">
        <v>530</v>
      </c>
    </row>
    <row r="91" spans="1:6">
      <c r="A91" s="109">
        <v>90</v>
      </c>
      <c r="B91" s="528" t="s">
        <v>23663</v>
      </c>
      <c r="C91" s="295">
        <v>1</v>
      </c>
      <c r="D91" s="294">
        <v>1</v>
      </c>
      <c r="E91" s="537" t="s">
        <v>23498</v>
      </c>
      <c r="F91" s="296">
        <v>530</v>
      </c>
    </row>
    <row r="92" spans="1:6">
      <c r="A92" s="109">
        <v>91</v>
      </c>
      <c r="B92" s="434"/>
      <c r="C92" s="295"/>
      <c r="D92" s="294"/>
      <c r="E92" s="294"/>
      <c r="F92" s="296"/>
    </row>
    <row r="93" spans="1:6">
      <c r="A93" s="109">
        <v>92</v>
      </c>
      <c r="B93" s="434"/>
      <c r="C93" s="295"/>
      <c r="D93" s="294"/>
      <c r="E93" s="294"/>
      <c r="F93" s="296"/>
    </row>
    <row r="94" spans="1:6">
      <c r="A94" s="109">
        <v>93</v>
      </c>
      <c r="B94" s="434"/>
      <c r="C94" s="295"/>
      <c r="D94" s="294"/>
      <c r="E94" s="294"/>
      <c r="F94" s="296"/>
    </row>
    <row r="95" spans="1:6">
      <c r="A95" s="109">
        <v>94</v>
      </c>
      <c r="B95" s="434"/>
      <c r="C95" s="295"/>
      <c r="D95" s="294"/>
      <c r="E95" s="294"/>
      <c r="F95" s="296"/>
    </row>
    <row r="96" spans="1:6" s="223" customFormat="1">
      <c r="A96" s="109">
        <v>95</v>
      </c>
      <c r="B96" s="434"/>
      <c r="C96" s="295"/>
      <c r="D96" s="294"/>
      <c r="E96" s="294"/>
      <c r="F96" s="296"/>
    </row>
    <row r="97" spans="1:6" ht="15" customHeight="1">
      <c r="A97" s="109">
        <v>96</v>
      </c>
      <c r="B97" s="434"/>
      <c r="C97" s="295"/>
      <c r="D97" s="294"/>
      <c r="E97" s="294"/>
      <c r="F97" s="296"/>
    </row>
    <row r="98" spans="1:6">
      <c r="A98" s="109">
        <v>97</v>
      </c>
      <c r="B98" s="434"/>
      <c r="C98" s="295"/>
      <c r="D98" s="294"/>
      <c r="E98" s="294"/>
      <c r="F98" s="296"/>
    </row>
    <row r="99" spans="1:6">
      <c r="A99" s="109">
        <v>98</v>
      </c>
      <c r="B99" s="434"/>
      <c r="C99" s="295"/>
      <c r="D99" s="294"/>
      <c r="E99" s="294"/>
      <c r="F99" s="296"/>
    </row>
    <row r="100" spans="1:6">
      <c r="A100" s="109">
        <v>99</v>
      </c>
      <c r="B100" s="434"/>
      <c r="C100" s="295"/>
      <c r="D100" s="294"/>
      <c r="E100" s="294"/>
      <c r="F100" s="296"/>
    </row>
    <row r="101" spans="1:6">
      <c r="A101" s="109">
        <v>100</v>
      </c>
      <c r="B101" s="434"/>
      <c r="C101" s="295"/>
      <c r="D101" s="294"/>
      <c r="E101" s="294"/>
      <c r="F101" s="296"/>
    </row>
    <row r="102" spans="1:6">
      <c r="A102" s="109">
        <v>101</v>
      </c>
      <c r="B102" s="434"/>
      <c r="C102" s="295"/>
      <c r="D102" s="294"/>
      <c r="E102" s="294"/>
      <c r="F102" s="296"/>
    </row>
    <row r="103" spans="1:6">
      <c r="A103" s="109">
        <v>102</v>
      </c>
      <c r="B103" s="434"/>
      <c r="C103" s="295"/>
      <c r="D103" s="294"/>
      <c r="E103" s="294"/>
      <c r="F103" s="296"/>
    </row>
    <row r="104" spans="1:6">
      <c r="A104" s="109">
        <v>103</v>
      </c>
      <c r="B104" s="434"/>
      <c r="C104" s="295"/>
      <c r="D104" s="294"/>
      <c r="E104" s="294"/>
      <c r="F104" s="296"/>
    </row>
    <row r="105" spans="1:6">
      <c r="A105" s="109">
        <v>104</v>
      </c>
      <c r="B105" s="434"/>
      <c r="C105" s="295"/>
      <c r="D105" s="294"/>
      <c r="E105" s="294"/>
      <c r="F105" s="296"/>
    </row>
    <row r="106" spans="1:6">
      <c r="A106" s="109">
        <v>105</v>
      </c>
      <c r="B106" s="434"/>
      <c r="C106" s="295"/>
      <c r="D106" s="294"/>
      <c r="E106" s="294"/>
      <c r="F106" s="296"/>
    </row>
    <row r="107" spans="1:6">
      <c r="A107" s="109">
        <v>106</v>
      </c>
      <c r="B107" s="434"/>
      <c r="C107" s="295"/>
      <c r="D107" s="294"/>
      <c r="E107" s="294"/>
      <c r="F107" s="296"/>
    </row>
    <row r="108" spans="1:6">
      <c r="A108" s="109">
        <v>107</v>
      </c>
      <c r="B108" s="434"/>
      <c r="C108" s="295"/>
      <c r="D108" s="294"/>
      <c r="E108" s="294"/>
      <c r="F108" s="296"/>
    </row>
    <row r="109" spans="1:6">
      <c r="A109" s="109">
        <v>108</v>
      </c>
      <c r="B109" s="434"/>
      <c r="C109" s="295"/>
      <c r="D109" s="294"/>
      <c r="E109" s="294"/>
      <c r="F109" s="296"/>
    </row>
    <row r="110" spans="1:6">
      <c r="A110" s="109">
        <v>109</v>
      </c>
      <c r="B110" s="434"/>
      <c r="C110" s="295"/>
      <c r="D110" s="294"/>
      <c r="E110" s="294"/>
      <c r="F110" s="296"/>
    </row>
    <row r="111" spans="1:6">
      <c r="A111" s="109">
        <v>110</v>
      </c>
      <c r="B111" s="434"/>
      <c r="C111" s="295"/>
      <c r="D111" s="294"/>
      <c r="E111" s="294"/>
      <c r="F111" s="296"/>
    </row>
    <row r="112" spans="1:6">
      <c r="A112" s="109">
        <v>111</v>
      </c>
      <c r="B112" s="434"/>
      <c r="C112" s="295"/>
      <c r="D112" s="294"/>
      <c r="E112" s="294"/>
      <c r="F112" s="296"/>
    </row>
    <row r="113" spans="1:6">
      <c r="A113" s="109">
        <v>112</v>
      </c>
      <c r="B113" s="434"/>
      <c r="C113" s="295"/>
      <c r="D113" s="294"/>
      <c r="E113" s="294"/>
      <c r="F113" s="296"/>
    </row>
    <row r="114" spans="1:6">
      <c r="A114" s="109">
        <v>113</v>
      </c>
      <c r="B114" s="434"/>
      <c r="C114" s="295"/>
      <c r="D114" s="294"/>
      <c r="E114" s="294"/>
      <c r="F114" s="296"/>
    </row>
    <row r="115" spans="1:6">
      <c r="A115" s="109">
        <v>114</v>
      </c>
      <c r="B115" s="434"/>
      <c r="C115" s="295"/>
      <c r="D115" s="294"/>
      <c r="E115" s="294"/>
      <c r="F115" s="296"/>
    </row>
    <row r="116" spans="1:6">
      <c r="A116" s="109">
        <v>115</v>
      </c>
      <c r="B116" s="434"/>
      <c r="C116" s="295"/>
      <c r="D116" s="294"/>
      <c r="E116" s="294"/>
      <c r="F116" s="296"/>
    </row>
    <row r="117" spans="1:6">
      <c r="A117" s="109">
        <v>116</v>
      </c>
      <c r="B117" s="434"/>
      <c r="C117" s="295"/>
      <c r="D117" s="294"/>
      <c r="E117" s="294"/>
      <c r="F117" s="296"/>
    </row>
    <row r="118" spans="1:6">
      <c r="A118" s="109">
        <v>117</v>
      </c>
      <c r="B118" s="434"/>
      <c r="C118" s="295"/>
      <c r="D118" s="294"/>
      <c r="E118" s="294"/>
      <c r="F118" s="296"/>
    </row>
    <row r="119" spans="1:6">
      <c r="A119" s="109">
        <v>118</v>
      </c>
      <c r="B119" s="434"/>
      <c r="C119" s="295"/>
      <c r="D119" s="294"/>
      <c r="E119" s="294"/>
      <c r="F119" s="296"/>
    </row>
    <row r="120" spans="1:6">
      <c r="A120" s="109">
        <v>119</v>
      </c>
      <c r="B120" s="434"/>
      <c r="C120" s="295"/>
      <c r="D120" s="294"/>
      <c r="E120" s="294"/>
      <c r="F120" s="296"/>
    </row>
    <row r="121" spans="1:6">
      <c r="A121" s="109">
        <v>120</v>
      </c>
      <c r="B121" s="434"/>
      <c r="C121" s="295"/>
      <c r="D121" s="294"/>
      <c r="E121" s="294"/>
      <c r="F121" s="296"/>
    </row>
    <row r="122" spans="1:6">
      <c r="A122" s="109">
        <v>121</v>
      </c>
      <c r="B122" s="434"/>
      <c r="C122" s="295"/>
      <c r="D122" s="294"/>
      <c r="E122" s="294"/>
      <c r="F122" s="296"/>
    </row>
    <row r="123" spans="1:6">
      <c r="A123" s="109">
        <v>122</v>
      </c>
      <c r="B123" s="434"/>
      <c r="C123" s="295"/>
      <c r="D123" s="294"/>
      <c r="E123" s="294"/>
      <c r="F123" s="296"/>
    </row>
    <row r="124" spans="1:6">
      <c r="A124" s="109">
        <v>123</v>
      </c>
      <c r="B124" s="434"/>
      <c r="C124" s="295"/>
      <c r="D124" s="294"/>
      <c r="E124" s="294"/>
      <c r="F124" s="296"/>
    </row>
    <row r="125" spans="1:6">
      <c r="A125" s="109">
        <v>124</v>
      </c>
      <c r="B125" s="434"/>
      <c r="C125" s="295"/>
      <c r="D125" s="294"/>
      <c r="E125" s="294"/>
      <c r="F125" s="296"/>
    </row>
    <row r="126" spans="1:6">
      <c r="A126" s="109">
        <v>125</v>
      </c>
      <c r="B126" s="434"/>
      <c r="C126" s="295"/>
      <c r="D126" s="294"/>
      <c r="E126" s="294"/>
      <c r="F126" s="296"/>
    </row>
    <row r="127" spans="1:6">
      <c r="A127" s="109">
        <v>126</v>
      </c>
      <c r="B127" s="434"/>
      <c r="C127" s="295"/>
      <c r="D127" s="294"/>
      <c r="E127" s="294"/>
      <c r="F127" s="296"/>
    </row>
    <row r="128" spans="1:6">
      <c r="A128" s="109">
        <v>127</v>
      </c>
      <c r="B128" s="434"/>
      <c r="C128" s="295"/>
      <c r="D128" s="294"/>
      <c r="E128" s="294"/>
      <c r="F128" s="296"/>
    </row>
    <row r="129" spans="1:6">
      <c r="A129" s="109">
        <v>128</v>
      </c>
      <c r="B129" s="434"/>
      <c r="C129" s="295"/>
      <c r="D129" s="294"/>
      <c r="E129" s="294"/>
      <c r="F129" s="296"/>
    </row>
    <row r="130" spans="1:6">
      <c r="A130" s="109">
        <v>129</v>
      </c>
      <c r="B130" s="434"/>
      <c r="C130" s="295"/>
      <c r="D130" s="294"/>
      <c r="E130" s="294"/>
      <c r="F130" s="296"/>
    </row>
    <row r="131" spans="1:6">
      <c r="A131" s="109">
        <v>130</v>
      </c>
      <c r="B131" s="434"/>
      <c r="C131" s="295"/>
      <c r="D131" s="294"/>
      <c r="E131" s="294"/>
      <c r="F131" s="296"/>
    </row>
    <row r="132" spans="1:6">
      <c r="A132" s="109">
        <v>131</v>
      </c>
      <c r="B132" s="434"/>
      <c r="C132" s="295"/>
      <c r="D132" s="294"/>
      <c r="E132" s="294"/>
      <c r="F132" s="296"/>
    </row>
    <row r="133" spans="1:6">
      <c r="A133" s="109">
        <v>132</v>
      </c>
      <c r="B133" s="434"/>
      <c r="C133" s="295"/>
      <c r="D133" s="294"/>
      <c r="E133" s="294"/>
      <c r="F133" s="296"/>
    </row>
    <row r="134" spans="1:6">
      <c r="A134" s="109">
        <v>133</v>
      </c>
      <c r="B134" s="434"/>
      <c r="C134" s="295"/>
      <c r="D134" s="294"/>
      <c r="E134" s="294"/>
      <c r="F134" s="296"/>
    </row>
    <row r="135" spans="1:6">
      <c r="A135" s="109">
        <v>134</v>
      </c>
      <c r="B135" s="434"/>
      <c r="C135" s="295"/>
      <c r="D135" s="294"/>
      <c r="E135" s="294"/>
      <c r="F135" s="296"/>
    </row>
    <row r="136" spans="1:6">
      <c r="A136" s="109">
        <v>135</v>
      </c>
      <c r="B136" s="434"/>
      <c r="C136" s="295"/>
      <c r="D136" s="294"/>
      <c r="E136" s="294"/>
      <c r="F136" s="296"/>
    </row>
    <row r="137" spans="1:6">
      <c r="A137" s="109">
        <v>136</v>
      </c>
      <c r="B137" s="434"/>
      <c r="C137" s="295"/>
      <c r="D137" s="294"/>
      <c r="E137" s="294"/>
      <c r="F137" s="296"/>
    </row>
    <row r="138" spans="1:6">
      <c r="A138" s="109">
        <v>137</v>
      </c>
      <c r="B138" s="434"/>
      <c r="C138" s="295"/>
      <c r="D138" s="294"/>
      <c r="E138" s="294"/>
      <c r="F138" s="296"/>
    </row>
    <row r="139" spans="1:6">
      <c r="A139" s="109">
        <v>138</v>
      </c>
      <c r="B139" s="434"/>
      <c r="C139" s="295"/>
      <c r="D139" s="294"/>
      <c r="E139" s="294"/>
      <c r="F139" s="296"/>
    </row>
    <row r="140" spans="1:6">
      <c r="A140" s="109">
        <v>139</v>
      </c>
      <c r="B140" s="434"/>
      <c r="C140" s="295"/>
      <c r="D140" s="294"/>
      <c r="E140" s="294"/>
      <c r="F140" s="296"/>
    </row>
    <row r="141" spans="1:6">
      <c r="A141" s="109">
        <v>140</v>
      </c>
      <c r="B141" s="434"/>
      <c r="C141" s="295"/>
      <c r="D141" s="294"/>
      <c r="E141" s="294"/>
      <c r="F141" s="296"/>
    </row>
    <row r="142" spans="1:6">
      <c r="A142" s="109">
        <v>141</v>
      </c>
      <c r="B142" s="434"/>
      <c r="C142" s="295"/>
      <c r="D142" s="294"/>
      <c r="E142" s="294"/>
      <c r="F142" s="296"/>
    </row>
    <row r="143" spans="1:6">
      <c r="A143" s="109">
        <v>142</v>
      </c>
      <c r="B143" s="434"/>
      <c r="C143" s="295"/>
      <c r="D143" s="294"/>
      <c r="E143" s="294"/>
      <c r="F143" s="296"/>
    </row>
    <row r="144" spans="1:6">
      <c r="A144" s="109">
        <v>143</v>
      </c>
      <c r="B144" s="434"/>
      <c r="C144" s="295"/>
      <c r="D144" s="294"/>
      <c r="E144" s="294"/>
      <c r="F144" s="296"/>
    </row>
    <row r="145" spans="1:6">
      <c r="A145" s="109">
        <v>144</v>
      </c>
      <c r="B145" s="434"/>
      <c r="C145" s="295"/>
      <c r="D145" s="294"/>
      <c r="E145" s="294"/>
      <c r="F145" s="296"/>
    </row>
    <row r="146" spans="1:6">
      <c r="A146" s="109">
        <v>145</v>
      </c>
      <c r="B146" s="434"/>
      <c r="C146" s="295"/>
      <c r="D146" s="294"/>
      <c r="E146" s="294"/>
      <c r="F146" s="296"/>
    </row>
    <row r="147" spans="1:6">
      <c r="A147" s="109">
        <v>146</v>
      </c>
      <c r="B147" s="434"/>
      <c r="C147" s="295"/>
      <c r="D147" s="294"/>
      <c r="E147" s="294"/>
      <c r="F147" s="296"/>
    </row>
    <row r="148" spans="1:6">
      <c r="A148" s="109">
        <v>147</v>
      </c>
      <c r="B148" s="434"/>
      <c r="C148" s="295"/>
      <c r="D148" s="294"/>
      <c r="E148" s="294"/>
      <c r="F148" s="296"/>
    </row>
    <row r="149" spans="1:6">
      <c r="A149" s="109">
        <v>148</v>
      </c>
      <c r="B149" s="434"/>
      <c r="C149" s="295"/>
      <c r="D149" s="294"/>
      <c r="E149" s="294"/>
      <c r="F149" s="296"/>
    </row>
    <row r="150" spans="1:6">
      <c r="A150" s="109">
        <v>149</v>
      </c>
      <c r="B150" s="434"/>
      <c r="C150" s="295"/>
      <c r="D150" s="294"/>
      <c r="E150" s="294"/>
      <c r="F150" s="296"/>
    </row>
    <row r="151" spans="1:6">
      <c r="A151" s="109">
        <v>150</v>
      </c>
      <c r="B151" s="434"/>
      <c r="C151" s="295"/>
      <c r="D151" s="294"/>
      <c r="E151" s="294"/>
      <c r="F151" s="296"/>
    </row>
    <row r="152" spans="1:6">
      <c r="B152" s="434"/>
      <c r="C152" s="295"/>
      <c r="D152" s="294"/>
      <c r="E152" s="294"/>
      <c r="F152" s="296"/>
    </row>
    <row r="153" spans="1:6">
      <c r="B153" s="434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0" sqref="B10"/>
    </sheetView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G98"/>
  <sheetViews>
    <sheetView topLeftCell="A70" workbookViewId="0">
      <selection activeCell="D89" sqref="D89"/>
    </sheetView>
  </sheetViews>
  <sheetFormatPr defaultColWidth="8.85546875" defaultRowHeight="1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32" customWidth="1"/>
    <col min="8" max="16384" width="8.85546875" style="219"/>
  </cols>
  <sheetData>
    <row r="1" spans="1:6" ht="25.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436">
        <v>1</v>
      </c>
      <c r="B2" s="530" t="str">
        <f>'100 Материалов'!B2</f>
        <v>Вспененный ПВХ-пластик 1 мм, белый, 1560х3050 мм</v>
      </c>
      <c r="C2" s="530">
        <f>'100 Материалов'!C2</f>
        <v>1</v>
      </c>
      <c r="D2" s="530">
        <f>'100 Материалов'!D2</f>
        <v>1</v>
      </c>
      <c r="E2" s="530" t="str">
        <f>'100 Материалов'!E2</f>
        <v>лист</v>
      </c>
      <c r="F2" s="530">
        <f>'100 Материалов'!F2</f>
        <v>1100</v>
      </c>
    </row>
    <row r="3" spans="1:6">
      <c r="A3" s="436">
        <v>2</v>
      </c>
      <c r="B3" s="530" t="str">
        <f>'100 Материалов'!B3</f>
        <v>Вспененный ПВХ-пластик UNEXT-Strong, 2 мм, белый, 2030х3050 мм</v>
      </c>
      <c r="C3" s="530">
        <f>'100 Материалов'!C3</f>
        <v>0</v>
      </c>
      <c r="D3" s="530">
        <f>'100 Материалов'!D3</f>
        <v>0</v>
      </c>
      <c r="E3" s="530" t="str">
        <f>'100 Материалов'!E3</f>
        <v>лист</v>
      </c>
      <c r="F3" s="530">
        <f>'100 Материалов'!F3</f>
        <v>1869</v>
      </c>
    </row>
    <row r="4" spans="1:6">
      <c r="A4" s="436">
        <v>3</v>
      </c>
      <c r="B4" s="530" t="str">
        <f>'100 Материалов'!B4</f>
        <v>Вспененный ПВХ-пластик  3 мм, белый, 2030х3050 мм</v>
      </c>
      <c r="C4" s="530">
        <f>'100 Материалов'!C4</f>
        <v>0</v>
      </c>
      <c r="D4" s="530">
        <f>'100 Материалов'!D4</f>
        <v>0</v>
      </c>
      <c r="E4" s="530" t="str">
        <f>'100 Материалов'!E4</f>
        <v>лист</v>
      </c>
      <c r="F4" s="530">
        <f>'100 Материалов'!F4</f>
        <v>2100</v>
      </c>
    </row>
    <row r="5" spans="1:6">
      <c r="A5" s="436">
        <v>4</v>
      </c>
      <c r="B5" s="530" t="str">
        <f>'100 Материалов'!B5</f>
        <v>Вспененный ПВХ-пластик UNEXT-Strong, 4 мм, белый, 2030х3050 мм</v>
      </c>
      <c r="C5" s="530">
        <f>'100 Материалов'!C5</f>
        <v>1</v>
      </c>
      <c r="D5" s="530">
        <f>'100 Материалов'!D5</f>
        <v>1</v>
      </c>
      <c r="E5" s="530" t="str">
        <f>'100 Материалов'!E5</f>
        <v>лист</v>
      </c>
      <c r="F5" s="530">
        <f>'100 Материалов'!F5</f>
        <v>2812</v>
      </c>
    </row>
    <row r="6" spans="1:6">
      <c r="A6" s="436">
        <v>5</v>
      </c>
      <c r="B6" s="530" t="str">
        <f>'100 Материалов'!B6</f>
        <v>Вспененный ПВХ-пластик  5 мм, белый, 2030х3050 мм</v>
      </c>
      <c r="C6" s="530">
        <f>'100 Материалов'!C6</f>
        <v>1</v>
      </c>
      <c r="D6" s="530">
        <f>'100 Материалов'!D6</f>
        <v>1</v>
      </c>
      <c r="E6" s="530" t="str">
        <f>'100 Материалов'!E6</f>
        <v>лист</v>
      </c>
      <c r="F6" s="530">
        <f>'100 Материалов'!F6</f>
        <v>3345</v>
      </c>
    </row>
    <row r="7" spans="1:6">
      <c r="A7" s="436">
        <v>6</v>
      </c>
      <c r="B7" s="530" t="str">
        <f>'100 Материалов'!B7</f>
        <v>Вспененный ПВХ-пластик UNEXT-Strong, 8 мм, белый, 2030х3050 мм</v>
      </c>
      <c r="C7" s="530">
        <f>'100 Материалов'!C7</f>
        <v>1</v>
      </c>
      <c r="D7" s="530">
        <f>'100 Материалов'!D7</f>
        <v>1</v>
      </c>
      <c r="E7" s="530" t="str">
        <f>'100 Материалов'!E7</f>
        <v>лист</v>
      </c>
      <c r="F7" s="530">
        <f>'100 Материалов'!F7</f>
        <v>5400</v>
      </c>
    </row>
    <row r="8" spans="1:6">
      <c r="A8" s="436">
        <v>7</v>
      </c>
      <c r="B8" s="530" t="str">
        <f>'100 Материалов'!B8</f>
        <v>ПВХ пластик 10х2030х3050 бел Unext Strong</v>
      </c>
      <c r="C8" s="530">
        <f>'100 Материалов'!C8</f>
        <v>0</v>
      </c>
      <c r="D8" s="530">
        <f>'100 Материалов'!D8</f>
        <v>0</v>
      </c>
      <c r="E8" s="530" t="str">
        <f>'100 Материалов'!E8</f>
        <v>лист</v>
      </c>
      <c r="F8" s="530">
        <f>'100 Материалов'!F8</f>
        <v>6100</v>
      </c>
    </row>
    <row r="9" spans="1:6" s="219" customFormat="1">
      <c r="A9" s="436">
        <v>8</v>
      </c>
      <c r="B9" s="530" t="str">
        <f>'100 Материалов'!B9</f>
        <v>Акриловое стекло PLEXIGLAS, экструзионное, 2 мм, прозрачный, 2050х3050 мм</v>
      </c>
      <c r="C9" s="530">
        <f>'100 Материалов'!C9</f>
        <v>1</v>
      </c>
      <c r="D9" s="530">
        <f>'100 Материалов'!D9</f>
        <v>1</v>
      </c>
      <c r="E9" s="530" t="str">
        <f>'100 Материалов'!E9</f>
        <v>лист</v>
      </c>
      <c r="F9" s="530">
        <f>'100 Материалов'!F9</f>
        <v>4160</v>
      </c>
    </row>
    <row r="10" spans="1:6" s="219" customFormat="1">
      <c r="A10" s="436">
        <v>9</v>
      </c>
      <c r="B10" s="530" t="str">
        <f>'100 Материалов'!B10</f>
        <v>Акриловое стекло PLEXIGLAS, экструзионное, 3 мм, молочный, 2050х3050 мм</v>
      </c>
      <c r="C10" s="530">
        <f>'100 Материалов'!C10</f>
        <v>1</v>
      </c>
      <c r="D10" s="530">
        <f>'100 Материалов'!D10</f>
        <v>1</v>
      </c>
      <c r="E10" s="530" t="str">
        <f>'100 Материалов'!E10</f>
        <v>лист</v>
      </c>
      <c r="F10" s="530">
        <f>'100 Материалов'!F10</f>
        <v>6240</v>
      </c>
    </row>
    <row r="11" spans="1:6" s="219" customFormat="1">
      <c r="A11" s="436">
        <v>10</v>
      </c>
      <c r="B11" s="530" t="str">
        <f>'100 Материалов'!B11</f>
        <v>Акрил красный 3мм литой, 2050х3050 мм (Химсырье)</v>
      </c>
      <c r="C11" s="530">
        <f>'100 Материалов'!C11</f>
        <v>0</v>
      </c>
      <c r="D11" s="530">
        <f>'100 Материалов'!D11</f>
        <v>0</v>
      </c>
      <c r="E11" s="530" t="str">
        <f>'100 Материалов'!E11</f>
        <v>лист</v>
      </c>
      <c r="F11" s="530">
        <f>'100 Материалов'!F11</f>
        <v>5650</v>
      </c>
    </row>
    <row r="12" spans="1:6" s="219" customFormat="1">
      <c r="A12" s="436">
        <v>11</v>
      </c>
      <c r="B12" s="530" t="str">
        <f>'100 Материалов'!B12</f>
        <v>Акрил черный 3мм, 2050х3050 мм</v>
      </c>
      <c r="C12" s="530">
        <f>'100 Материалов'!C12</f>
        <v>0</v>
      </c>
      <c r="D12" s="530">
        <f>'100 Материалов'!D12</f>
        <v>0</v>
      </c>
      <c r="E12" s="530" t="str">
        <f>'100 Материалов'!E12</f>
        <v>лист</v>
      </c>
      <c r="F12" s="530">
        <f>'100 Материалов'!F12</f>
        <v>5000</v>
      </c>
    </row>
    <row r="13" spans="1:6" s="219" customFormat="1">
      <c r="A13" s="436">
        <v>12</v>
      </c>
      <c r="B13" s="530" t="str">
        <f>'100 Материалов'!B13</f>
        <v>Пэт 0,7мм, 2,05*1,25</v>
      </c>
      <c r="C13" s="530">
        <f>'100 Материалов'!C13</f>
        <v>1</v>
      </c>
      <c r="D13" s="530">
        <f>'100 Материалов'!D13</f>
        <v>1</v>
      </c>
      <c r="E13" s="530" t="str">
        <f>'100 Материалов'!E13</f>
        <v>лист</v>
      </c>
      <c r="F13" s="530">
        <f>'100 Материалов'!F13</f>
        <v>560</v>
      </c>
    </row>
    <row r="14" spans="1:6" s="219" customFormat="1">
      <c r="A14" s="436">
        <v>13</v>
      </c>
      <c r="B14" s="530" t="str">
        <f>'100 Материалов'!B14</f>
        <v>АКП GROSSBOND, полиэстр, 3 мм, стенка 0,21 мм, 9905\7001 матовое серебро, 1,5х4,0 м</v>
      </c>
      <c r="C14" s="530">
        <f>'100 Материалов'!C14</f>
        <v>1</v>
      </c>
      <c r="D14" s="530">
        <f>'100 Материалов'!D14</f>
        <v>1</v>
      </c>
      <c r="E14" s="530" t="str">
        <f>'100 Материалов'!E14</f>
        <v>лист</v>
      </c>
      <c r="F14" s="530">
        <f>'100 Материалов'!F14</f>
        <v>4500</v>
      </c>
    </row>
    <row r="15" spans="1:6" s="219" customFormat="1">
      <c r="A15" s="436">
        <v>14</v>
      </c>
      <c r="B15" s="530" t="str">
        <f>'100 Материалов'!B15</f>
        <v>ZENOFOL-PRINT ПВХ пластик, 0,5 мм, прозрачный, антибликовый, 1220х2440 мм</v>
      </c>
      <c r="C15" s="530">
        <f>'100 Материалов'!C15</f>
        <v>0</v>
      </c>
      <c r="D15" s="530">
        <f>'100 Материалов'!D15</f>
        <v>0</v>
      </c>
      <c r="E15" s="530" t="str">
        <f>'100 Материалов'!E15</f>
        <v>лист</v>
      </c>
      <c r="F15" s="530">
        <f>'100 Материалов'!F15</f>
        <v>1281</v>
      </c>
    </row>
    <row r="16" spans="1:6" s="219" customFormat="1">
      <c r="A16" s="436">
        <v>15</v>
      </c>
      <c r="B16" s="530" t="str">
        <f>'100 Материалов'!B16</f>
        <v>Профиль ALS, ширина 128 мм, длина 2 м, толщина 0,5 мм, алюм., белый окрашенный</v>
      </c>
      <c r="C16" s="530">
        <f>'100 Материалов'!C16</f>
        <v>1</v>
      </c>
      <c r="D16" s="530">
        <f>'100 Материалов'!D16</f>
        <v>1</v>
      </c>
      <c r="E16" s="530" t="str">
        <f>'100 Материалов'!E16</f>
        <v>хлыст</v>
      </c>
      <c r="F16" s="530">
        <f>'100 Материалов'!F16</f>
        <v>360</v>
      </c>
    </row>
    <row r="17" spans="1:6" s="219" customFormat="1">
      <c r="A17" s="436">
        <v>16</v>
      </c>
      <c r="B17" s="530" t="str">
        <f>'100 Материалов'!B17</f>
        <v>Профиль ALS, ширина 90 мм, длина 2 м, толщина 0,5 мм, алюм., белый окрашенный</v>
      </c>
      <c r="C17" s="530">
        <f>'100 Материалов'!C17</f>
        <v>0</v>
      </c>
      <c r="D17" s="530">
        <f>'100 Материалов'!D17</f>
        <v>0</v>
      </c>
      <c r="E17" s="530" t="str">
        <f>'100 Материалов'!E17</f>
        <v>хлыст</v>
      </c>
      <c r="F17" s="530">
        <f>'100 Материалов'!F17</f>
        <v>315</v>
      </c>
    </row>
    <row r="18" spans="1:6" s="219" customFormat="1">
      <c r="A18" s="436">
        <v>17</v>
      </c>
      <c r="B18" s="530" t="str">
        <f>'100 Материалов'!B18</f>
        <v>F-ТРИМ ELKAMET, ширина 25 мм, белый, длина 4 м</v>
      </c>
      <c r="C18" s="530">
        <f>'100 Материалов'!C18</f>
        <v>1</v>
      </c>
      <c r="D18" s="530">
        <f>'100 Материалов'!D18</f>
        <v>1</v>
      </c>
      <c r="E18" s="530" t="str">
        <f>'100 Материалов'!E18</f>
        <v>хлыст</v>
      </c>
      <c r="F18" s="530">
        <f>'100 Материалов'!F18</f>
        <v>550</v>
      </c>
    </row>
    <row r="19" spans="1:6" s="219" customFormat="1">
      <c r="A19" s="436">
        <v>18</v>
      </c>
      <c r="B19" s="530" t="str">
        <f>'100 Материалов'!B19</f>
        <v>Алюминиевый профиль ALU-FRAME №7, 6-11-14, натуральный анод 3,05 м</v>
      </c>
      <c r="C19" s="530">
        <f>'100 Материалов'!C19</f>
        <v>1</v>
      </c>
      <c r="D19" s="530">
        <f>'100 Материалов'!D19</f>
        <v>1</v>
      </c>
      <c r="E19" s="530" t="str">
        <f>'100 Материалов'!E19</f>
        <v>хлыст</v>
      </c>
      <c r="F19" s="530">
        <f>'100 Материалов'!F19</f>
        <v>145</v>
      </c>
    </row>
    <row r="20" spans="1:6" s="219" customFormat="1">
      <c r="A20" s="436">
        <v>19</v>
      </c>
      <c r="B20" s="530" t="str">
        <f>'100 Материалов'!B20</f>
        <v>Профиль ALU-POSTER 25Ea, овальный, серебро анод,3,0 м</v>
      </c>
      <c r="C20" s="530">
        <f>'100 Материалов'!C20</f>
        <v>1</v>
      </c>
      <c r="D20" s="530">
        <f>'100 Материалов'!D20</f>
        <v>1</v>
      </c>
      <c r="E20" s="530" t="str">
        <f>'100 Материалов'!E20</f>
        <v>хлыст</v>
      </c>
      <c r="F20" s="530">
        <f>'100 Материалов'!F20</f>
        <v>272</v>
      </c>
    </row>
    <row r="21" spans="1:6" s="219" customFormat="1">
      <c r="A21" s="436">
        <v>20</v>
      </c>
      <c r="B21" s="530" t="str">
        <f>'100 Материалов'!B21</f>
        <v>Угловой коннектор для профиля ALU-POSTER 25, глянец, "хром"</v>
      </c>
      <c r="C21" s="530">
        <f>'100 Материалов'!C21</f>
        <v>1</v>
      </c>
      <c r="D21" s="530">
        <f>'100 Материалов'!D21</f>
        <v>1</v>
      </c>
      <c r="E21" s="530" t="str">
        <f>'100 Материалов'!E21</f>
        <v>шт.</v>
      </c>
      <c r="F21" s="530">
        <f>'100 Материалов'!F21</f>
        <v>62.300000000000004</v>
      </c>
    </row>
    <row r="22" spans="1:6" s="219" customFormat="1">
      <c r="A22" s="436">
        <v>21</v>
      </c>
      <c r="B22" s="530" t="str">
        <f>'100 Материалов'!B22</f>
        <v>Пружина металлическая для ALU-Poster 24 и 25</v>
      </c>
      <c r="C22" s="530">
        <f>'100 Материалов'!C22</f>
        <v>1</v>
      </c>
      <c r="D22" s="530">
        <f>'100 Материалов'!D22</f>
        <v>1</v>
      </c>
      <c r="E22" s="530" t="str">
        <f>'100 Материалов'!E22</f>
        <v>шт.</v>
      </c>
      <c r="F22" s="530">
        <f>'100 Материалов'!F22</f>
        <v>6.3</v>
      </c>
    </row>
    <row r="23" spans="1:6" s="219" customFormat="1">
      <c r="A23" s="436">
        <v>22</v>
      </c>
      <c r="B23" s="530" t="str">
        <f>'100 Материалов'!B23</f>
        <v>Плёнка  ORACAL 8500-31(1,26х50)</v>
      </c>
      <c r="C23" s="530">
        <f>'100 Материалов'!C23</f>
        <v>1</v>
      </c>
      <c r="D23" s="530">
        <f>'100 Материалов'!D23</f>
        <v>1</v>
      </c>
      <c r="E23" s="530" t="str">
        <f>'100 Материалов'!E23</f>
        <v>метр. Пог.</v>
      </c>
      <c r="F23" s="530">
        <f>'100 Материалов'!F23</f>
        <v>530</v>
      </c>
    </row>
    <row r="24" spans="1:6" s="219" customFormat="1">
      <c r="A24" s="436">
        <v>23</v>
      </c>
      <c r="B24" s="530" t="str">
        <f>'100 Материалов'!B24</f>
        <v>Плёнка  ORACAL 641-31(1,26х50)</v>
      </c>
      <c r="C24" s="530">
        <f>'100 Материалов'!C24</f>
        <v>1</v>
      </c>
      <c r="D24" s="530">
        <f>'100 Материалов'!D24</f>
        <v>1</v>
      </c>
      <c r="E24" s="530" t="str">
        <f>'100 Материалов'!E24</f>
        <v>метр. Пог.</v>
      </c>
      <c r="F24" s="530">
        <f>'100 Материалов'!F24</f>
        <v>230</v>
      </c>
    </row>
    <row r="25" spans="1:6" s="219" customFormat="1">
      <c r="A25" s="436">
        <v>24</v>
      </c>
      <c r="B25" s="530" t="str">
        <f>'100 Материалов'!B25</f>
        <v>Плёнка 2х сторон. (скотч) Oramount 1811 10м/15 мм, 1,0 мм</v>
      </c>
      <c r="C25" s="530">
        <f>'100 Материалов'!C25</f>
        <v>1</v>
      </c>
      <c r="D25" s="530">
        <f>'100 Материалов'!D25</f>
        <v>1</v>
      </c>
      <c r="E25" s="530" t="str">
        <f>'100 Материалов'!E25</f>
        <v>рулон</v>
      </c>
      <c r="F25" s="530">
        <f>'100 Материалов'!F25</f>
        <v>130.20000000000002</v>
      </c>
    </row>
    <row r="26" spans="1:6" s="219" customFormat="1">
      <c r="A26" s="436">
        <v>25</v>
      </c>
      <c r="B26" s="530" t="str">
        <f>'100 Материалов'!B26</f>
        <v>Клейкая лента двусторонняя конструкционная LP-401 1мм х 6мм х 33м</v>
      </c>
      <c r="C26" s="530">
        <f>'100 Материалов'!C26</f>
        <v>1</v>
      </c>
      <c r="D26" s="530">
        <f>'100 Материалов'!D26</f>
        <v>1</v>
      </c>
      <c r="E26" s="530" t="str">
        <f>'100 Материалов'!E26</f>
        <v>рулон</v>
      </c>
      <c r="F26" s="530">
        <f>'100 Материалов'!F26</f>
        <v>570</v>
      </c>
    </row>
    <row r="27" spans="1:6" s="219" customFormat="1">
      <c r="A27" s="436">
        <v>26</v>
      </c>
      <c r="B27" s="530" t="str">
        <f>'100 Материалов'!B27</f>
        <v>Полноцветная печать с ламинацией</v>
      </c>
      <c r="C27" s="530">
        <f>'100 Материалов'!C27</f>
        <v>1</v>
      </c>
      <c r="D27" s="530">
        <f>'100 Материалов'!D27</f>
        <v>1</v>
      </c>
      <c r="E27" s="530" t="str">
        <f>'100 Материалов'!E27</f>
        <v>кв. метр</v>
      </c>
      <c r="F27" s="530">
        <f>'100 Материалов'!F27</f>
        <v>560</v>
      </c>
    </row>
    <row r="28" spans="1:6" s="219" customFormat="1">
      <c r="A28" s="436">
        <v>27</v>
      </c>
      <c r="B28" s="530" t="str">
        <f>'100 Материалов'!B28</f>
        <v>Монтажная плёнка</v>
      </c>
      <c r="C28" s="530">
        <f>'100 Материалов'!C28</f>
        <v>1</v>
      </c>
      <c r="D28" s="530">
        <f>'100 Материалов'!D28</f>
        <v>1</v>
      </c>
      <c r="E28" s="530" t="str">
        <f>'100 Материалов'!E28</f>
        <v>метр. Пог.</v>
      </c>
      <c r="F28" s="530">
        <f>'100 Материалов'!F28</f>
        <v>124</v>
      </c>
    </row>
    <row r="29" spans="1:6" s="219" customFormat="1">
      <c r="A29" s="436">
        <v>28</v>
      </c>
      <c r="B29" s="530" t="str">
        <f>'100 Материалов'!B29</f>
        <v>Модуль светодиодный 3led3528</v>
      </c>
      <c r="C29" s="530">
        <f>'100 Материалов'!C29</f>
        <v>0</v>
      </c>
      <c r="D29" s="530">
        <f>'100 Материалов'!D29</f>
        <v>0</v>
      </c>
      <c r="E29" s="530" t="str">
        <f>'100 Материалов'!E29</f>
        <v>шт.</v>
      </c>
      <c r="F29" s="530">
        <f>'100 Материалов'!F29</f>
        <v>16</v>
      </c>
    </row>
    <row r="30" spans="1:6" s="219" customFormat="1">
      <c r="A30" s="436">
        <v>29</v>
      </c>
      <c r="B30" s="530" t="str">
        <f>'100 Материалов'!B30</f>
        <v>Блок питания 150 Вт</v>
      </c>
      <c r="C30" s="530">
        <f>'100 Материалов'!C30</f>
        <v>1</v>
      </c>
      <c r="D30" s="530">
        <f>'100 Материалов'!D30</f>
        <v>1</v>
      </c>
      <c r="E30" s="530" t="str">
        <f>'100 Материалов'!E30</f>
        <v>шт.</v>
      </c>
      <c r="F30" s="530">
        <f>'100 Материалов'!F30</f>
        <v>1950</v>
      </c>
    </row>
    <row r="31" spans="1:6" s="219" customFormat="1">
      <c r="A31" s="436">
        <v>30</v>
      </c>
      <c r="B31" s="530" t="str">
        <f>'100 Материалов'!B31</f>
        <v>Блок питания 100 Вт</v>
      </c>
      <c r="C31" s="530">
        <f>'100 Материалов'!C31</f>
        <v>0</v>
      </c>
      <c r="D31" s="530">
        <f>'100 Материалов'!D31</f>
        <v>0</v>
      </c>
      <c r="E31" s="530" t="str">
        <f>'100 Материалов'!E31</f>
        <v>шт.</v>
      </c>
      <c r="F31" s="530">
        <f>'100 Материалов'!F31</f>
        <v>1200</v>
      </c>
    </row>
    <row r="32" spans="1:6" s="219" customFormat="1">
      <c r="A32" s="436">
        <v>31</v>
      </c>
      <c r="B32" s="530" t="str">
        <f>'100 Материалов'!B32</f>
        <v>Блок питания 30 Вт</v>
      </c>
      <c r="C32" s="530">
        <f>'100 Материалов'!C32</f>
        <v>1</v>
      </c>
      <c r="D32" s="530">
        <f>'100 Материалов'!D32</f>
        <v>1</v>
      </c>
      <c r="E32" s="530" t="str">
        <f>'100 Материалов'!E32</f>
        <v>шт.</v>
      </c>
      <c r="F32" s="530">
        <f>'100 Материалов'!F32</f>
        <v>450</v>
      </c>
    </row>
    <row r="33" spans="1:6" s="219" customFormat="1">
      <c r="A33" s="436">
        <v>32</v>
      </c>
      <c r="B33" s="530" t="str">
        <f>'100 Материалов'!B33</f>
        <v>Провод ШВВП 2х0,75</v>
      </c>
      <c r="C33" s="530">
        <f>'100 Материалов'!C33</f>
        <v>1</v>
      </c>
      <c r="D33" s="530">
        <f>'100 Материалов'!D33</f>
        <v>1</v>
      </c>
      <c r="E33" s="530" t="str">
        <f>'100 Материалов'!E33</f>
        <v>шт.</v>
      </c>
      <c r="F33" s="530">
        <f>'100 Материалов'!F33</f>
        <v>9</v>
      </c>
    </row>
    <row r="34" spans="1:6" s="219" customFormat="1">
      <c r="A34" s="436">
        <v>33</v>
      </c>
      <c r="B34" s="530" t="str">
        <f>'100 Материалов'!B34</f>
        <v>Клей COSMOFEN CA-12 (COSMO CA-500.110), однокомпонентный,цианакрилатный, 50 г</v>
      </c>
      <c r="C34" s="530">
        <f>'100 Материалов'!C34</f>
        <v>1</v>
      </c>
      <c r="D34" s="530">
        <f>'100 Материалов'!D34</f>
        <v>1</v>
      </c>
      <c r="E34" s="530" t="str">
        <f>'100 Материалов'!E34</f>
        <v>шт.</v>
      </c>
      <c r="F34" s="530">
        <f>'100 Материалов'!F34</f>
        <v>350</v>
      </c>
    </row>
    <row r="35" spans="1:6" s="219" customFormat="1">
      <c r="A35" s="436">
        <v>34</v>
      </c>
      <c r="B35" s="530" t="str">
        <f>'100 Материалов'!B35</f>
        <v>Труба черн. 15*15*1,5 (розн)</v>
      </c>
      <c r="C35" s="530">
        <f>'100 Материалов'!C35</f>
        <v>0</v>
      </c>
      <c r="D35" s="530">
        <f>'100 Материалов'!D35</f>
        <v>0</v>
      </c>
      <c r="E35" s="530" t="str">
        <f>'100 Материалов'!E35</f>
        <v>м.пог</v>
      </c>
      <c r="F35" s="530">
        <f>'100 Материалов'!F35</f>
        <v>28</v>
      </c>
    </row>
    <row r="36" spans="1:6" s="219" customFormat="1">
      <c r="A36" s="436">
        <v>35</v>
      </c>
      <c r="B36" s="530" t="str">
        <f>'100 Материалов'!B36</f>
        <v>Труба черн. 20*20*1,5 (розн)</v>
      </c>
      <c r="C36" s="530">
        <f>'100 Материалов'!C36</f>
        <v>1</v>
      </c>
      <c r="D36" s="530">
        <f>'100 Материалов'!D36</f>
        <v>1</v>
      </c>
      <c r="E36" s="530" t="str">
        <f>'100 Материалов'!E36</f>
        <v>м.пог</v>
      </c>
      <c r="F36" s="530">
        <f>'100 Материалов'!F36</f>
        <v>37</v>
      </c>
    </row>
    <row r="37" spans="1:6" s="219" customFormat="1">
      <c r="A37" s="436">
        <v>36</v>
      </c>
      <c r="B37" s="530" t="str">
        <f>'100 Материалов'!B37</f>
        <v>Труба черн. 40*20*2 (розн)</v>
      </c>
      <c r="C37" s="530">
        <f>'100 Материалов'!C37</f>
        <v>1</v>
      </c>
      <c r="D37" s="530">
        <f>'100 Материалов'!D37</f>
        <v>1</v>
      </c>
      <c r="E37" s="530" t="str">
        <f>'100 Материалов'!E37</f>
        <v>м.пог</v>
      </c>
      <c r="F37" s="530">
        <f>'100 Материалов'!F37</f>
        <v>69</v>
      </c>
    </row>
    <row r="38" spans="1:6" s="219" customFormat="1">
      <c r="A38" s="436">
        <v>37</v>
      </c>
      <c r="B38" s="530" t="str">
        <f>'100 Материалов'!B38</f>
        <v>Труба черн. 40*40*2 (розн)</v>
      </c>
      <c r="C38" s="530">
        <f>'100 Материалов'!C38</f>
        <v>1</v>
      </c>
      <c r="D38" s="530">
        <f>'100 Материалов'!D38</f>
        <v>1</v>
      </c>
      <c r="E38" s="530" t="str">
        <f>'100 Материалов'!E38</f>
        <v>м.пог</v>
      </c>
      <c r="F38" s="530">
        <f>'100 Материалов'!F38</f>
        <v>93</v>
      </c>
    </row>
    <row r="39" spans="1:6" s="219" customFormat="1">
      <c r="A39" s="436">
        <v>38</v>
      </c>
      <c r="B39" s="530" t="str">
        <f>'100 Материалов'!B39</f>
        <v>Труба черн. 50*50*3 (розн)</v>
      </c>
      <c r="C39" s="530">
        <f>'100 Материалов'!C39</f>
        <v>0</v>
      </c>
      <c r="D39" s="530">
        <f>'100 Материалов'!D39</f>
        <v>0</v>
      </c>
      <c r="E39" s="530" t="str">
        <f>'100 Материалов'!E39</f>
        <v>м.пог</v>
      </c>
      <c r="F39" s="530">
        <f>'100 Материалов'!F39</f>
        <v>166</v>
      </c>
    </row>
    <row r="40" spans="1:6" s="219" customFormat="1">
      <c r="A40" s="436">
        <v>39</v>
      </c>
      <c r="B40" s="530" t="str">
        <f>'100 Материалов'!B40</f>
        <v>Труба черн. 60*40*3 (розн)</v>
      </c>
      <c r="C40" s="530">
        <f>'100 Материалов'!C40</f>
        <v>0</v>
      </c>
      <c r="D40" s="530">
        <f>'100 Материалов'!D40</f>
        <v>0</v>
      </c>
      <c r="E40" s="530" t="str">
        <f>'100 Материалов'!E40</f>
        <v>м.пог</v>
      </c>
      <c r="F40" s="530">
        <f>'100 Материалов'!F40</f>
        <v>185</v>
      </c>
    </row>
    <row r="41" spans="1:6" s="219" customFormat="1">
      <c r="A41" s="436">
        <v>40</v>
      </c>
      <c r="B41" s="530" t="str">
        <f>'100 Материалов'!B41</f>
        <v>Труба черн. 60*60*3 (розн)</v>
      </c>
      <c r="C41" s="530">
        <f>'100 Материалов'!C41</f>
        <v>0</v>
      </c>
      <c r="D41" s="530">
        <f>'100 Материалов'!D41</f>
        <v>0</v>
      </c>
      <c r="E41" s="530" t="str">
        <f>'100 Материалов'!E41</f>
        <v>м.пог</v>
      </c>
      <c r="F41" s="530">
        <f>'100 Материалов'!F41</f>
        <v>202</v>
      </c>
    </row>
    <row r="42" spans="1:6" s="219" customFormat="1">
      <c r="A42" s="436">
        <v>41</v>
      </c>
      <c r="B42" s="530" t="str">
        <f>'100 Материалов'!B42</f>
        <v>Труба черн. 80*80*4 (розн)</v>
      </c>
      <c r="C42" s="530">
        <f>'100 Материалов'!C42</f>
        <v>0</v>
      </c>
      <c r="D42" s="530">
        <f>'100 Материалов'!D42</f>
        <v>0</v>
      </c>
      <c r="E42" s="530" t="str">
        <f>'100 Материалов'!E42</f>
        <v>м.пог</v>
      </c>
      <c r="F42" s="530">
        <f>'100 Материалов'!F42</f>
        <v>366</v>
      </c>
    </row>
    <row r="43" spans="1:6" s="219" customFormat="1">
      <c r="A43" s="436">
        <v>42</v>
      </c>
      <c r="B43" s="530" t="str">
        <f>'100 Материалов'!B43</f>
        <v>Уголок черн 25*25*4 (розн)</v>
      </c>
      <c r="C43" s="530">
        <f>'100 Материалов'!C43</f>
        <v>0</v>
      </c>
      <c r="D43" s="530">
        <f>'100 Материалов'!D43</f>
        <v>0</v>
      </c>
      <c r="E43" s="530" t="str">
        <f>'100 Материалов'!E43</f>
        <v>м.пог</v>
      </c>
      <c r="F43" s="530">
        <f>'100 Материалов'!F43</f>
        <v>57</v>
      </c>
    </row>
    <row r="44" spans="1:6" s="219" customFormat="1">
      <c r="A44" s="436">
        <v>43</v>
      </c>
      <c r="B44" s="530" t="str">
        <f>'100 Материалов'!B44</f>
        <v>Уголок черн 40*40*4 (розн)</v>
      </c>
      <c r="C44" s="530">
        <f>'100 Материалов'!C44</f>
        <v>0</v>
      </c>
      <c r="D44" s="530">
        <f>'100 Материалов'!D44</f>
        <v>0</v>
      </c>
      <c r="E44" s="530" t="str">
        <f>'100 Материалов'!E44</f>
        <v>м.пог</v>
      </c>
      <c r="F44" s="530">
        <f>'100 Материалов'!F44</f>
        <v>191</v>
      </c>
    </row>
    <row r="45" spans="1:6" s="219" customFormat="1">
      <c r="A45" s="436">
        <v>44</v>
      </c>
      <c r="B45" s="530" t="str">
        <f>'100 Материалов'!B45</f>
        <v>Уголок черн 50*50*5 (розн)</v>
      </c>
      <c r="C45" s="530">
        <f>'100 Материалов'!C45</f>
        <v>1</v>
      </c>
      <c r="D45" s="530">
        <f>'100 Материалов'!D45</f>
        <v>1</v>
      </c>
      <c r="E45" s="530" t="str">
        <f>'100 Материалов'!E45</f>
        <v>м.пог</v>
      </c>
      <c r="F45" s="530">
        <f>'100 Материалов'!F45</f>
        <v>202</v>
      </c>
    </row>
    <row r="46" spans="1:6" s="219" customFormat="1">
      <c r="A46" s="436">
        <v>45</v>
      </c>
      <c r="B46" s="530" t="str">
        <f>'100 Материалов'!B46</f>
        <v>Трос металлополимерный D1 (без оплетки)</v>
      </c>
      <c r="C46" s="530">
        <f>'100 Материалов'!C46</f>
        <v>0</v>
      </c>
      <c r="D46" s="530">
        <f>'100 Материалов'!D46</f>
        <v>0</v>
      </c>
      <c r="E46" s="530" t="str">
        <f>'100 Материалов'!E46</f>
        <v>шт.</v>
      </c>
      <c r="F46" s="530">
        <f>'100 Материалов'!F46</f>
        <v>1.3</v>
      </c>
    </row>
    <row r="47" spans="1:6" s="219" customFormat="1">
      <c r="A47" s="436">
        <v>46</v>
      </c>
      <c r="B47" s="530" t="str">
        <f>'100 Материалов'!B47</f>
        <v>Трос металлополимерный D2 (в оплетке)</v>
      </c>
      <c r="C47" s="530">
        <f>'100 Материалов'!C47</f>
        <v>1</v>
      </c>
      <c r="D47" s="530">
        <f>'100 Материалов'!D47</f>
        <v>1</v>
      </c>
      <c r="E47" s="530" t="str">
        <f>'100 Материалов'!E47</f>
        <v>шт.</v>
      </c>
      <c r="F47" s="530">
        <f>'100 Материалов'!F47</f>
        <v>4.83</v>
      </c>
    </row>
    <row r="48" spans="1:6" s="219" customFormat="1">
      <c r="A48" s="436">
        <v>47</v>
      </c>
      <c r="B48" s="530" t="str">
        <f>'100 Материалов'!B48</f>
        <v>Зажим троса обжимной 2 мм АЛ. (100)</v>
      </c>
      <c r="C48" s="530">
        <f>'100 Материалов'!C48</f>
        <v>1</v>
      </c>
      <c r="D48" s="530">
        <f>'100 Материалов'!D48</f>
        <v>1</v>
      </c>
      <c r="E48" s="530" t="str">
        <f>'100 Материалов'!E48</f>
        <v>шт.</v>
      </c>
      <c r="F48" s="530">
        <f>'100 Материалов'!F48</f>
        <v>1.3</v>
      </c>
    </row>
    <row r="49" spans="1:6" s="219" customFormat="1">
      <c r="A49" s="436">
        <v>48</v>
      </c>
      <c r="B49" s="530" t="str">
        <f>'100 Материалов'!B49</f>
        <v>Уголок 25*25*1,5 аллюминиевый</v>
      </c>
      <c r="C49" s="530">
        <f>'100 Материалов'!C49</f>
        <v>1</v>
      </c>
      <c r="D49" s="530">
        <f>'100 Материалов'!D49</f>
        <v>1</v>
      </c>
      <c r="E49" s="530" t="str">
        <f>'100 Материалов'!E49</f>
        <v>м.пог</v>
      </c>
      <c r="F49" s="530">
        <f>'100 Материалов'!F49</f>
        <v>85</v>
      </c>
    </row>
    <row r="50" spans="1:6" s="219" customFormat="1">
      <c r="A50" s="436">
        <v>49</v>
      </c>
      <c r="B50" s="530" t="str">
        <f>'100 Материалов'!B50</f>
        <v>Труба квадратная AL 20*20*2.0 /2 м</v>
      </c>
      <c r="C50" s="530">
        <f>'100 Материалов'!C50</f>
        <v>1</v>
      </c>
      <c r="D50" s="530">
        <f>'100 Материалов'!D50</f>
        <v>1</v>
      </c>
      <c r="E50" s="530" t="str">
        <f>'100 Материалов'!E50</f>
        <v>м.пог</v>
      </c>
      <c r="F50" s="530">
        <f>'100 Материалов'!F50</f>
        <v>95</v>
      </c>
    </row>
    <row r="51" spans="1:6" s="219" customFormat="1">
      <c r="A51" s="436">
        <v>50</v>
      </c>
      <c r="B51" s="530" t="str">
        <f>'100 Материалов'!B51</f>
        <v>Стяжка для кабеля 3,6х200 мм белая ДКС</v>
      </c>
      <c r="C51" s="530">
        <f>'100 Материалов'!C51</f>
        <v>1</v>
      </c>
      <c r="D51" s="530">
        <f>'100 Материалов'!D51</f>
        <v>1</v>
      </c>
      <c r="E51" s="530" t="str">
        <f>'100 Материалов'!E51</f>
        <v>шт.</v>
      </c>
      <c r="F51" s="530">
        <f>'100 Материалов'!F51</f>
        <v>1.58</v>
      </c>
    </row>
    <row r="52" spans="1:6" s="219" customFormat="1">
      <c r="A52" s="436">
        <v>51</v>
      </c>
      <c r="B52" s="530" t="str">
        <f>'100 Материалов'!B52</f>
        <v>Саморез для металла с фланцем (LI16) 4,2х19 с буром</v>
      </c>
      <c r="C52" s="530">
        <f>'100 Материалов'!C52</f>
        <v>1</v>
      </c>
      <c r="D52" s="530">
        <f>'100 Материалов'!D52</f>
        <v>1</v>
      </c>
      <c r="E52" s="530" t="str">
        <f>'100 Материалов'!E52</f>
        <v>шт.</v>
      </c>
      <c r="F52" s="530">
        <f>'100 Материалов'!F52</f>
        <v>0.3</v>
      </c>
    </row>
    <row r="53" spans="1:6" s="219" customFormat="1">
      <c r="A53" s="436">
        <v>52</v>
      </c>
      <c r="B53" s="530" t="str">
        <f>'100 Материалов'!B53</f>
        <v>Саморез универсальный 3х12</v>
      </c>
      <c r="C53" s="530">
        <f>'100 Материалов'!C53</f>
        <v>0</v>
      </c>
      <c r="D53" s="530">
        <f>'100 Материалов'!D53</f>
        <v>0</v>
      </c>
      <c r="E53" s="530" t="str">
        <f>'100 Материалов'!E53</f>
        <v>шт.</v>
      </c>
      <c r="F53" s="530">
        <f>'100 Материалов'!F53</f>
        <v>0.08</v>
      </c>
    </row>
    <row r="54" spans="1:6" s="219" customFormat="1">
      <c r="A54" s="436">
        <v>53</v>
      </c>
      <c r="B54" s="530" t="str">
        <f>'100 Материалов'!B54</f>
        <v>Саморезы кровельный 4,8*35</v>
      </c>
      <c r="C54" s="530">
        <f>'100 Материалов'!C54</f>
        <v>1</v>
      </c>
      <c r="D54" s="530">
        <f>'100 Материалов'!D54</f>
        <v>1</v>
      </c>
      <c r="E54" s="530" t="str">
        <f>'100 Материалов'!E54</f>
        <v>шт.</v>
      </c>
      <c r="F54" s="530">
        <f>'100 Материалов'!F54</f>
        <v>0.89</v>
      </c>
    </row>
    <row r="55" spans="1:6" s="219" customFormat="1">
      <c r="A55" s="436">
        <v>54</v>
      </c>
      <c r="B55" s="530" t="str">
        <f>'100 Материалов'!B55</f>
        <v>Крючок-шуруп 2,6х10/30 Ц</v>
      </c>
      <c r="C55" s="530">
        <f>'100 Материалов'!C55</f>
        <v>1</v>
      </c>
      <c r="D55" s="530">
        <f>'100 Материалов'!D55</f>
        <v>1</v>
      </c>
      <c r="E55" s="530" t="str">
        <f>'100 Материалов'!E55</f>
        <v>шт.</v>
      </c>
      <c r="F55" s="530">
        <f>'100 Материалов'!F55</f>
        <v>0.5</v>
      </c>
    </row>
    <row r="56" spans="1:6" s="219" customFormat="1">
      <c r="A56" s="436">
        <v>55</v>
      </c>
      <c r="B56" s="530" t="str">
        <f>'100 Материалов'!B56</f>
        <v>Крючок S-обр 3мм, оцинк</v>
      </c>
      <c r="C56" s="530">
        <f>'100 Материалов'!C56</f>
        <v>1</v>
      </c>
      <c r="D56" s="530">
        <f>'100 Материалов'!D56</f>
        <v>1</v>
      </c>
      <c r="E56" s="530" t="str">
        <f>'100 Материалов'!E56</f>
        <v>шт.</v>
      </c>
      <c r="F56" s="530">
        <f>'100 Материалов'!F56</f>
        <v>3</v>
      </c>
    </row>
    <row r="57" spans="1:6" s="219" customFormat="1">
      <c r="A57" s="436">
        <v>56</v>
      </c>
      <c r="B57" s="530" t="str">
        <f>'100 Материалов'!B57</f>
        <v>Дюбель рамный с шурупом MBR-S 10х120 6 КТ MUNGO</v>
      </c>
      <c r="C57" s="530">
        <f>'100 Материалов'!C57</f>
        <v>1</v>
      </c>
      <c r="D57" s="530">
        <f>'100 Материалов'!D57</f>
        <v>1</v>
      </c>
      <c r="E57" s="530" t="str">
        <f>'100 Материалов'!E57</f>
        <v>шт.</v>
      </c>
      <c r="F57" s="530">
        <f>'100 Материалов'!F57</f>
        <v>36</v>
      </c>
    </row>
    <row r="58" spans="1:6" s="219" customFormat="1">
      <c r="A58" s="436">
        <v>57</v>
      </c>
      <c r="B58" s="530" t="str">
        <f>'100 Материалов'!B58</f>
        <v>Дюбель PND 8</v>
      </c>
      <c r="C58" s="530">
        <f>'100 Материалов'!C58</f>
        <v>1</v>
      </c>
      <c r="D58" s="530">
        <f>'100 Материалов'!D58</f>
        <v>1</v>
      </c>
      <c r="E58" s="530" t="str">
        <f>'100 Материалов'!E58</f>
        <v>шт.</v>
      </c>
      <c r="F58" s="530">
        <f>'100 Материалов'!F58</f>
        <v>1</v>
      </c>
    </row>
    <row r="59" spans="1:6" s="219" customFormat="1">
      <c r="A59" s="436">
        <v>58</v>
      </c>
      <c r="B59" s="530" t="str">
        <f>'100 Материалов'!B59</f>
        <v>Коробка разветвительная о\у 7 вводов, 80х80х40, Промрукав</v>
      </c>
      <c r="C59" s="530">
        <f>'100 Материалов'!C59</f>
        <v>1</v>
      </c>
      <c r="D59" s="530">
        <f>'100 Материалов'!D59</f>
        <v>1</v>
      </c>
      <c r="E59" s="530" t="str">
        <f>'100 Материалов'!E59</f>
        <v>шт.</v>
      </c>
      <c r="F59" s="530">
        <f>'100 Материалов'!F59</f>
        <v>30</v>
      </c>
    </row>
    <row r="60" spans="1:6" s="219" customFormat="1">
      <c r="A60" s="436">
        <v>59</v>
      </c>
      <c r="B60" s="530" t="str">
        <f>'100 Материалов'!B60</f>
        <v>Зажим (клемма) на 3 провода с рычажком (0,08-2,5 мм. Кв.), (50 шт.) Wago</v>
      </c>
      <c r="C60" s="530">
        <f>'100 Материалов'!C60</f>
        <v>1</v>
      </c>
      <c r="D60" s="530">
        <f>'100 Материалов'!D60</f>
        <v>1</v>
      </c>
      <c r="E60" s="530" t="str">
        <f>'100 Материалов'!E60</f>
        <v>шт.</v>
      </c>
      <c r="F60" s="530">
        <f>'100 Материалов'!F60</f>
        <v>14</v>
      </c>
    </row>
    <row r="61" spans="1:6" s="219" customFormat="1">
      <c r="A61" s="436">
        <v>60</v>
      </c>
      <c r="B61" s="530" t="str">
        <f>'100 Материалов'!B61</f>
        <v>Краска новбытхим</v>
      </c>
      <c r="C61" s="530">
        <f>'100 Материалов'!C61</f>
        <v>1</v>
      </c>
      <c r="D61" s="530">
        <f>'100 Материалов'!D61</f>
        <v>1</v>
      </c>
      <c r="E61" s="530" t="str">
        <f>'100 Материалов'!E61</f>
        <v>литр</v>
      </c>
      <c r="F61" s="530">
        <f>'100 Материалов'!F61</f>
        <v>230</v>
      </c>
    </row>
    <row r="62" spans="1:6" s="219" customFormat="1">
      <c r="A62" s="436">
        <v>61</v>
      </c>
      <c r="B62" s="530" t="str">
        <f>'100 Материалов'!B62</f>
        <v>Вышка 18м</v>
      </c>
      <c r="C62" s="530">
        <f>'100 Материалов'!C62</f>
        <v>1</v>
      </c>
      <c r="D62" s="530">
        <f>'100 Материалов'!D62</f>
        <v>1</v>
      </c>
      <c r="E62" s="530" t="str">
        <f>'100 Материалов'!E62</f>
        <v>смена</v>
      </c>
      <c r="F62" s="530">
        <f>'100 Материалов'!F62</f>
        <v>7500</v>
      </c>
    </row>
    <row r="63" spans="1:6" s="219" customFormat="1">
      <c r="A63" s="436">
        <v>62</v>
      </c>
      <c r="B63" s="530" t="str">
        <f>'100 Материалов'!B63</f>
        <v>Вышка 22м</v>
      </c>
      <c r="C63" s="530">
        <f>'100 Материалов'!C63</f>
        <v>1</v>
      </c>
      <c r="D63" s="530">
        <f>'100 Материалов'!D63</f>
        <v>1</v>
      </c>
      <c r="E63" s="530" t="str">
        <f>'100 Материалов'!E63</f>
        <v>смена</v>
      </c>
      <c r="F63" s="530">
        <f>'100 Материалов'!F63</f>
        <v>8200</v>
      </c>
    </row>
    <row r="64" spans="1:6" s="219" customFormat="1">
      <c r="A64" s="436">
        <v>63</v>
      </c>
      <c r="B64" s="530" t="str">
        <f>'100 Материалов'!B64</f>
        <v>Вышка 28м</v>
      </c>
      <c r="C64" s="530">
        <f>'100 Материалов'!C64</f>
        <v>1</v>
      </c>
      <c r="D64" s="530">
        <f>'100 Материалов'!D64</f>
        <v>1</v>
      </c>
      <c r="E64" s="530" t="str">
        <f>'100 Материалов'!E64</f>
        <v>смена</v>
      </c>
      <c r="F64" s="530">
        <f>'100 Материалов'!F64</f>
        <v>12000</v>
      </c>
    </row>
    <row r="65" spans="1:6" s="219" customFormat="1">
      <c r="A65" s="436">
        <v>64</v>
      </c>
      <c r="B65" s="530" t="str">
        <f>'100 Материалов'!B65</f>
        <v>Вышка 32м</v>
      </c>
      <c r="C65" s="530">
        <f>'100 Материалов'!C65</f>
        <v>1</v>
      </c>
      <c r="D65" s="530">
        <f>'100 Материалов'!D65</f>
        <v>1</v>
      </c>
      <c r="E65" s="530" t="str">
        <f>'100 Материалов'!E65</f>
        <v>смена</v>
      </c>
      <c r="F65" s="530">
        <f>'100 Материалов'!F65</f>
        <v>14300</v>
      </c>
    </row>
    <row r="66" spans="1:6" s="219" customFormat="1">
      <c r="A66" s="436">
        <v>65</v>
      </c>
      <c r="B66" s="530" t="str">
        <f>'100 Материалов'!B66</f>
        <v>Автокран 18м</v>
      </c>
      <c r="C66" s="530">
        <f>'100 Материалов'!C66</f>
        <v>1</v>
      </c>
      <c r="D66" s="530">
        <f>'100 Материалов'!D66</f>
        <v>1</v>
      </c>
      <c r="E66" s="530" t="str">
        <f>'100 Материалов'!E66</f>
        <v>смена</v>
      </c>
      <c r="F66" s="530">
        <f>'100 Материалов'!F66</f>
        <v>9900</v>
      </c>
    </row>
    <row r="67" spans="1:6" s="219" customFormat="1">
      <c r="A67" s="436">
        <v>66</v>
      </c>
      <c r="B67" s="530" t="str">
        <f>'100 Материалов'!B67</f>
        <v>Автокран 22м</v>
      </c>
      <c r="C67" s="530">
        <f>'100 Материалов'!C67</f>
        <v>1</v>
      </c>
      <c r="D67" s="530">
        <f>'100 Материалов'!D67</f>
        <v>1</v>
      </c>
      <c r="E67" s="530" t="str">
        <f>'100 Материалов'!E67</f>
        <v>смена</v>
      </c>
      <c r="F67" s="530">
        <f>'100 Материалов'!F67</f>
        <v>9900</v>
      </c>
    </row>
    <row r="68" spans="1:6" s="219" customFormat="1">
      <c r="A68" s="436">
        <v>67</v>
      </c>
      <c r="B68" s="530" t="str">
        <f>'100 Материалов'!B68</f>
        <v>Автокран 28м</v>
      </c>
      <c r="C68" s="530">
        <f>'100 Материалов'!C68</f>
        <v>1</v>
      </c>
      <c r="D68" s="530">
        <f>'100 Материалов'!D68</f>
        <v>1</v>
      </c>
      <c r="E68" s="530" t="str">
        <f>'100 Материалов'!E68</f>
        <v>смена</v>
      </c>
      <c r="F68" s="530">
        <f>'100 Материалов'!F68</f>
        <v>12000</v>
      </c>
    </row>
    <row r="69" spans="1:6" s="219" customFormat="1">
      <c r="A69" s="436">
        <v>68</v>
      </c>
      <c r="B69" s="530" t="str">
        <f>'100 Материалов'!B69</f>
        <v>Автокран 32м</v>
      </c>
      <c r="C69" s="530">
        <f>'100 Материалов'!C69</f>
        <v>1</v>
      </c>
      <c r="D69" s="530">
        <f>'100 Материалов'!D69</f>
        <v>1</v>
      </c>
      <c r="E69" s="530" t="str">
        <f>'100 Материалов'!E69</f>
        <v>смена</v>
      </c>
      <c r="F69" s="530">
        <f>'100 Материалов'!F69</f>
        <v>17600</v>
      </c>
    </row>
    <row r="70" spans="1:6" s="219" customFormat="1">
      <c r="A70" s="436">
        <v>69</v>
      </c>
      <c r="B70" s="530" t="str">
        <f>'100 Материалов'!B70</f>
        <v>Лист оцинкованный 0,55х 1000 х 2000</v>
      </c>
      <c r="C70" s="530">
        <f>'100 Материалов'!C70</f>
        <v>1</v>
      </c>
      <c r="D70" s="530">
        <f>'100 Материалов'!D70</f>
        <v>1</v>
      </c>
      <c r="E70" s="530" t="str">
        <f>'100 Материалов'!E70</f>
        <v>шт.</v>
      </c>
      <c r="F70" s="530">
        <f>'100 Материалов'!F70</f>
        <v>523</v>
      </c>
    </row>
    <row r="71" spans="1:6" s="219" customFormat="1">
      <c r="A71" s="436">
        <v>70</v>
      </c>
      <c r="B71" s="530" t="str">
        <f>'100 Материалов'!B71</f>
        <v>Держатель пластиковый ДД 24мм</v>
      </c>
      <c r="C71" s="530">
        <f>'100 Материалов'!C71</f>
        <v>0</v>
      </c>
      <c r="D71" s="530">
        <f>'100 Материалов'!D71</f>
        <v>0</v>
      </c>
      <c r="E71" s="530" t="str">
        <f>'100 Материалов'!E71</f>
        <v>шт.</v>
      </c>
      <c r="F71" s="530">
        <f>'100 Материалов'!F71</f>
        <v>6</v>
      </c>
    </row>
    <row r="72" spans="1:6" s="219" customFormat="1">
      <c r="A72" s="436">
        <v>71</v>
      </c>
      <c r="B72" s="530" t="str">
        <f>'100 Материалов'!B72</f>
        <v>люверс 12мм</v>
      </c>
      <c r="C72" s="530">
        <f>'100 Материалов'!C72</f>
        <v>1</v>
      </c>
      <c r="D72" s="530">
        <f>'100 Материалов'!D72</f>
        <v>1</v>
      </c>
      <c r="E72" s="530" t="str">
        <f>'100 Материалов'!E72</f>
        <v>шт.</v>
      </c>
      <c r="F72" s="530">
        <f>'100 Материалов'!F72</f>
        <v>1.28</v>
      </c>
    </row>
    <row r="73" spans="1:6" s="219" customFormat="1">
      <c r="A73" s="436">
        <v>72</v>
      </c>
      <c r="B73" s="530" t="str">
        <f>'100 Материалов'!B73</f>
        <v>Штанга с резьбой М10х1м DIN 975</v>
      </c>
      <c r="C73" s="530">
        <f>'100 Материалов'!C73</f>
        <v>0</v>
      </c>
      <c r="D73" s="530">
        <f>'100 Материалов'!D73</f>
        <v>0</v>
      </c>
      <c r="E73" s="530" t="str">
        <f>'100 Материалов'!E73</f>
        <v>м</v>
      </c>
      <c r="F73" s="530">
        <f>'100 Материалов'!F73</f>
        <v>77</v>
      </c>
    </row>
    <row r="74" spans="1:6" s="219" customFormat="1">
      <c r="A74" s="436">
        <v>73</v>
      </c>
      <c r="B74" s="530" t="str">
        <f>'100 Материалов'!B74</f>
        <v>Модуль светодиодный 3led5050</v>
      </c>
      <c r="C74" s="530">
        <f>'100 Материалов'!C74</f>
        <v>1</v>
      </c>
      <c r="D74" s="530">
        <f>'100 Материалов'!D74</f>
        <v>1</v>
      </c>
      <c r="E74" s="530" t="str">
        <f>'100 Материалов'!E74</f>
        <v>шт.</v>
      </c>
      <c r="F74" s="530">
        <f>'100 Материалов'!F74</f>
        <v>23</v>
      </c>
    </row>
    <row r="75" spans="1:6" s="219" customFormat="1">
      <c r="A75" s="436">
        <v>74</v>
      </c>
      <c r="B75" s="530" t="str">
        <f>'100 Материалов'!B75</f>
        <v>Баннерная ткань Frontlite 440гр (с печатью)</v>
      </c>
      <c r="C75" s="530">
        <f>'100 Материалов'!C75</f>
        <v>1</v>
      </c>
      <c r="D75" s="530">
        <f>'100 Материалов'!D75</f>
        <v>1</v>
      </c>
      <c r="E75" s="530" t="str">
        <f>'100 Материалов'!E75</f>
        <v>кв.м</v>
      </c>
      <c r="F75" s="530">
        <f>'100 Материалов'!F75</f>
        <v>300</v>
      </c>
    </row>
    <row r="76" spans="1:6" s="219" customFormat="1">
      <c r="A76" s="436">
        <v>75</v>
      </c>
      <c r="B76" s="530" t="str">
        <f>'100 Материалов'!B76</f>
        <v>Cosmofen PMMA, 200 г</v>
      </c>
      <c r="C76" s="530">
        <f>'100 Материалов'!C76</f>
        <v>1</v>
      </c>
      <c r="D76" s="530">
        <f>'100 Материалов'!D76</f>
        <v>1</v>
      </c>
      <c r="E76" s="530" t="str">
        <f>'100 Материалов'!E76</f>
        <v>шт.</v>
      </c>
      <c r="F76" s="530">
        <f>'100 Материалов'!F76</f>
        <v>394</v>
      </c>
    </row>
    <row r="77" spans="1:6" s="219" customFormat="1">
      <c r="A77" s="436">
        <v>76</v>
      </c>
      <c r="B77" s="530" t="str">
        <f>'100 Материалов'!B77</f>
        <v>Cosmofen CA-12, 50г</v>
      </c>
      <c r="C77" s="530">
        <f>'100 Материалов'!C77</f>
        <v>0</v>
      </c>
      <c r="D77" s="530">
        <f>'100 Материалов'!D77</f>
        <v>0</v>
      </c>
      <c r="E77" s="530" t="str">
        <f>'100 Материалов'!E77</f>
        <v>шт.</v>
      </c>
      <c r="F77" s="530">
        <f>'100 Материалов'!F77</f>
        <v>252</v>
      </c>
    </row>
    <row r="78" spans="1:6" s="219" customFormat="1">
      <c r="A78" s="436">
        <v>77</v>
      </c>
      <c r="B78" s="530" t="str">
        <f>'100 Материалов'!B78</f>
        <v>СПК 6мм 6000*2010 мол</v>
      </c>
      <c r="C78" s="530">
        <f>'100 Материалов'!C78</f>
        <v>1</v>
      </c>
      <c r="D78" s="530">
        <f>'100 Материалов'!D78</f>
        <v>1</v>
      </c>
      <c r="E78" s="530" t="str">
        <f>'100 Материалов'!E78</f>
        <v>шт.</v>
      </c>
      <c r="F78" s="530">
        <f>'100 Материалов'!F78</f>
        <v>5040</v>
      </c>
    </row>
    <row r="79" spans="1:6" s="219" customFormat="1">
      <c r="A79" s="436">
        <v>78</v>
      </c>
      <c r="B79" s="530" t="str">
        <f>'100 Материалов'!B79</f>
        <v>Профили для световых коробов (lightbox) - ALU-BOX 130DU, 6м</v>
      </c>
      <c r="C79" s="530">
        <f>'100 Материалов'!C79</f>
        <v>0</v>
      </c>
      <c r="D79" s="530">
        <f>'100 Материалов'!D79</f>
        <v>0</v>
      </c>
      <c r="E79" s="530" t="str">
        <f>'100 Материалов'!E79</f>
        <v>хлыст</v>
      </c>
      <c r="F79" s="530">
        <f>'100 Материалов'!F79</f>
        <v>1532</v>
      </c>
    </row>
    <row r="80" spans="1:6" s="219" customFormat="1">
      <c r="A80" s="436">
        <v>79</v>
      </c>
      <c r="B80" s="530" t="str">
        <f>'100 Материалов'!B80</f>
        <v>Уголок для  ALU-BOX 130DU, 6м</v>
      </c>
      <c r="C80" s="530">
        <f>'100 Материалов'!C80</f>
        <v>0</v>
      </c>
      <c r="D80" s="530">
        <f>'100 Материалов'!D80</f>
        <v>0</v>
      </c>
      <c r="E80" s="530" t="str">
        <f>'100 Материалов'!E80</f>
        <v>шт.</v>
      </c>
      <c r="F80" s="530">
        <f>'100 Материалов'!F80</f>
        <v>75</v>
      </c>
    </row>
    <row r="81" spans="1:6" s="219" customFormat="1">
      <c r="A81" s="436">
        <v>80</v>
      </c>
      <c r="B81" s="530" t="str">
        <f>'100 Материалов'!B81</f>
        <v>Печать баннер транслюцентный</v>
      </c>
      <c r="C81" s="530">
        <f>'100 Материалов'!C81</f>
        <v>0</v>
      </c>
      <c r="D81" s="530">
        <f>'100 Материалов'!D81</f>
        <v>0</v>
      </c>
      <c r="E81" s="530" t="str">
        <f>'100 Материалов'!E81</f>
        <v>кв.м</v>
      </c>
      <c r="F81" s="530">
        <f>'100 Материалов'!F81</f>
        <v>700</v>
      </c>
    </row>
    <row r="82" spans="1:6" s="219" customFormat="1">
      <c r="A82" s="436">
        <v>81</v>
      </c>
      <c r="B82" s="530" t="str">
        <f>'100 Материалов'!B82</f>
        <v>Профиль BannerBox (основа) 6м</v>
      </c>
      <c r="C82" s="530">
        <f>'100 Материалов'!C82</f>
        <v>0</v>
      </c>
      <c r="D82" s="530">
        <f>'100 Материалов'!D82</f>
        <v>0</v>
      </c>
      <c r="E82" s="530" t="str">
        <f>'100 Материалов'!E82</f>
        <v>хлыст</v>
      </c>
      <c r="F82" s="530">
        <f>'100 Материалов'!F82</f>
        <v>3340</v>
      </c>
    </row>
    <row r="83" spans="1:6" s="219" customFormat="1">
      <c r="A83" s="436">
        <v>82</v>
      </c>
      <c r="B83" s="530" t="str">
        <f>'100 Материалов'!B83</f>
        <v>Профиль BannerBox (накрывающ) 6м</v>
      </c>
      <c r="C83" s="530">
        <f>'100 Материалов'!C83</f>
        <v>0</v>
      </c>
      <c r="D83" s="530">
        <f>'100 Материалов'!D83</f>
        <v>0</v>
      </c>
      <c r="E83" s="530" t="str">
        <f>'100 Материалов'!E83</f>
        <v>хлыст</v>
      </c>
      <c r="F83" s="530">
        <f>'100 Материалов'!F83</f>
        <v>1000</v>
      </c>
    </row>
    <row r="84" spans="1:6" s="219" customFormat="1">
      <c r="A84" s="436">
        <v>83</v>
      </c>
      <c r="B84" s="530" t="str">
        <f>'100 Материалов'!B84</f>
        <v>Профиль BannerBox (натягивающий) 6м</v>
      </c>
      <c r="C84" s="530">
        <f>'100 Материалов'!C84</f>
        <v>0</v>
      </c>
      <c r="D84" s="530">
        <f>'100 Материалов'!D84</f>
        <v>0</v>
      </c>
      <c r="E84" s="530" t="str">
        <f>'100 Материалов'!E84</f>
        <v>хлыст</v>
      </c>
      <c r="F84" s="530">
        <f>'100 Материалов'!F84</f>
        <v>224</v>
      </c>
    </row>
    <row r="85" spans="1:6" s="219" customFormat="1">
      <c r="A85" s="436">
        <v>84</v>
      </c>
      <c r="B85" s="530" t="str">
        <f>'100 Материалов'!B85</f>
        <v>уголок</v>
      </c>
      <c r="C85" s="530">
        <f>'100 Материалов'!C85</f>
        <v>0</v>
      </c>
      <c r="D85" s="530">
        <f>'100 Материалов'!D85</f>
        <v>0</v>
      </c>
      <c r="E85" s="530" t="str">
        <f>'100 Материалов'!E85</f>
        <v>шт.</v>
      </c>
      <c r="F85" s="530">
        <f>'100 Материалов'!F85</f>
        <v>20</v>
      </c>
    </row>
    <row r="86" spans="1:6" s="219" customFormat="1">
      <c r="A86" s="436">
        <v>85</v>
      </c>
      <c r="B86" s="530" t="str">
        <f>'100 Материалов'!B86</f>
        <v>шнур</v>
      </c>
      <c r="C86" s="530">
        <f>'100 Материалов'!C86</f>
        <v>1</v>
      </c>
      <c r="D86" s="530">
        <f>'100 Материалов'!D86</f>
        <v>1</v>
      </c>
      <c r="E86" s="530" t="str">
        <f>'100 Материалов'!E86</f>
        <v>метр. Пог.</v>
      </c>
      <c r="F86" s="530">
        <f>'100 Материалов'!F86</f>
        <v>3</v>
      </c>
    </row>
    <row r="87" spans="1:6" s="219" customFormat="1">
      <c r="A87" s="436">
        <v>86</v>
      </c>
      <c r="B87" s="530" t="str">
        <f>'100 Материалов'!B87</f>
        <v>УФ печать</v>
      </c>
      <c r="C87" s="530">
        <f>'100 Материалов'!C87</f>
        <v>1</v>
      </c>
      <c r="D87" s="530">
        <f>'100 Материалов'!D87</f>
        <v>1</v>
      </c>
      <c r="E87" s="530" t="str">
        <f>'100 Материалов'!E87</f>
        <v>кв.м</v>
      </c>
      <c r="F87" s="530">
        <f>'100 Материалов'!F87</f>
        <v>300</v>
      </c>
    </row>
    <row r="88" spans="1:6" s="219" customFormat="1">
      <c r="A88" s="436">
        <v>87</v>
      </c>
      <c r="B88" s="530" t="str">
        <f>'100 Материалов'!B88</f>
        <v>Модуль светодиодный 2 led 3528</v>
      </c>
      <c r="C88" s="530">
        <f>'100 Материалов'!C88</f>
        <v>1</v>
      </c>
      <c r="D88" s="530">
        <f>'100 Материалов'!D88</f>
        <v>1</v>
      </c>
      <c r="E88" s="530" t="str">
        <f>'100 Материалов'!E88</f>
        <v>шт.</v>
      </c>
      <c r="F88" s="530">
        <f>'100 Материалов'!F88</f>
        <v>11</v>
      </c>
    </row>
    <row r="89" spans="1:6" s="219" customFormat="1">
      <c r="A89" s="436">
        <v>88</v>
      </c>
      <c r="B89" s="530" t="str">
        <f>'100 Материалов'!B89</f>
        <v>Саморез для металла с фланцем (LI16) 4,2х19 без бура</v>
      </c>
      <c r="C89" s="530">
        <f>'100 Материалов'!C89</f>
        <v>1</v>
      </c>
      <c r="D89" s="530">
        <f>'100 Материалов'!D89</f>
        <v>1</v>
      </c>
      <c r="E89" s="530" t="str">
        <f>'100 Материалов'!E89</f>
        <v>шт.</v>
      </c>
      <c r="F89" s="530">
        <f>'100 Материалов'!F89</f>
        <v>0.3</v>
      </c>
    </row>
    <row r="90" spans="1:6" s="219" customFormat="1">
      <c r="A90" s="436">
        <v>89</v>
      </c>
      <c r="B90" s="530" t="str">
        <f>'100 Материалов'!B90</f>
        <v>Плёнка  ORACAL 8500-62 (1,26х50)</v>
      </c>
      <c r="C90" s="530">
        <f>'100 Материалов'!C90</f>
        <v>1</v>
      </c>
      <c r="D90" s="530">
        <f>'100 Материалов'!D90</f>
        <v>1</v>
      </c>
      <c r="E90" s="530" t="str">
        <f>'100 Материалов'!E90</f>
        <v>метр. Пог.</v>
      </c>
      <c r="F90" s="530">
        <f>'100 Материалов'!F90</f>
        <v>530</v>
      </c>
    </row>
    <row r="91" spans="1:6" s="219" customFormat="1">
      <c r="A91" s="436">
        <v>90</v>
      </c>
      <c r="B91" s="530" t="str">
        <f>'100 Материалов'!B91</f>
        <v>Плёнка  ORACAL 8500-63 (1,26х50)</v>
      </c>
      <c r="C91" s="530">
        <f>'100 Материалов'!C91</f>
        <v>1</v>
      </c>
      <c r="D91" s="530">
        <f>'100 Материалов'!D91</f>
        <v>1</v>
      </c>
      <c r="E91" s="530" t="str">
        <f>'100 Материалов'!E91</f>
        <v>метр. Пог.</v>
      </c>
      <c r="F91" s="530">
        <f>'100 Материалов'!F91</f>
        <v>530</v>
      </c>
    </row>
    <row r="92" spans="1:6" s="219" customFormat="1">
      <c r="A92" s="436">
        <v>91</v>
      </c>
      <c r="B92" s="530">
        <f>'100 Материалов'!B92</f>
        <v>0</v>
      </c>
      <c r="C92" s="530">
        <f>'100 Материалов'!C92</f>
        <v>0</v>
      </c>
      <c r="D92" s="530">
        <f>'100 Материалов'!D92</f>
        <v>0</v>
      </c>
      <c r="E92" s="530">
        <f>'100 Материалов'!E92</f>
        <v>0</v>
      </c>
      <c r="F92" s="530">
        <f>'100 Материалов'!F92</f>
        <v>0</v>
      </c>
    </row>
    <row r="93" spans="1:6" s="219" customFormat="1">
      <c r="A93" s="147"/>
      <c r="B93" s="299"/>
      <c r="C93" s="295"/>
      <c r="D93" s="294"/>
      <c r="E93" s="294"/>
      <c r="F93" s="296"/>
    </row>
    <row r="94" spans="1:6" s="219" customFormat="1">
      <c r="A94" s="147"/>
      <c r="B94" s="1"/>
      <c r="C94" s="374"/>
      <c r="D94" s="374"/>
      <c r="E94" s="374"/>
      <c r="F94" s="29"/>
    </row>
    <row r="95" spans="1:6" s="219" customFormat="1">
      <c r="A95" s="147"/>
      <c r="B95" s="1"/>
      <c r="C95" s="374"/>
      <c r="D95" s="374"/>
      <c r="E95" s="374"/>
      <c r="F95" s="29"/>
    </row>
    <row r="96" spans="1:6" s="219" customFormat="1">
      <c r="A96" s="22"/>
      <c r="B96" s="1"/>
      <c r="C96" s="374"/>
      <c r="D96" s="374"/>
      <c r="E96" s="374"/>
      <c r="F96" s="29"/>
    </row>
    <row r="97" spans="2:7" s="223" customFormat="1">
      <c r="B97" s="52"/>
      <c r="C97" s="151"/>
      <c r="D97" s="151"/>
      <c r="E97" s="29"/>
      <c r="F97" s="29"/>
      <c r="G97" s="533"/>
    </row>
    <row r="98" spans="2:7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tabSelected="1" topLeftCell="D22" zoomScaleNormal="100" workbookViewId="0">
      <selection activeCell="S49" sqref="S49"/>
    </sheetView>
  </sheetViews>
  <sheetFormatPr defaultColWidth="9" defaultRowHeight="15"/>
  <cols>
    <col min="1" max="1" width="3" style="4" bestFit="1" customWidth="1"/>
    <col min="2" max="2" width="73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0.28515625" style="4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688" t="str">
        <f>ЗАЯВКА!E8</f>
        <v>Х5</v>
      </c>
      <c r="C1" s="688"/>
      <c r="D1" s="688"/>
      <c r="E1" s="688"/>
      <c r="F1" s="688"/>
      <c r="G1" s="688"/>
      <c r="H1" s="688"/>
      <c r="I1" s="688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>
      <c r="A2" s="40"/>
      <c r="B2" s="166" t="str">
        <f>ЗАЯВКА!E9</f>
        <v>Тендер</v>
      </c>
      <c r="C2" s="282"/>
      <c r="D2" s="393" t="s">
        <v>64</v>
      </c>
      <c r="E2" s="395">
        <v>10</v>
      </c>
      <c r="F2" s="391"/>
      <c r="G2" s="703" t="s">
        <v>11039</v>
      </c>
      <c r="H2" s="704"/>
      <c r="I2" s="397">
        <v>76.69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>
      <c r="A3" s="40"/>
      <c r="B3" s="1"/>
      <c r="C3" s="1"/>
      <c r="D3" s="392" t="s">
        <v>65</v>
      </c>
      <c r="E3" s="395">
        <v>0</v>
      </c>
      <c r="F3" s="102"/>
      <c r="G3" s="705" t="s">
        <v>11040</v>
      </c>
      <c r="H3" s="706"/>
      <c r="I3" s="397">
        <v>67.47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>
      <c r="A4" s="40"/>
      <c r="B4" s="1"/>
      <c r="C4" s="1"/>
      <c r="D4" s="394" t="s">
        <v>23470</v>
      </c>
      <c r="E4" s="396">
        <f>IF(K8=0,0,L42/K8)</f>
        <v>1.1000000000000001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42712</v>
      </c>
      <c r="S4" s="281"/>
      <c r="T4" s="281"/>
      <c r="U4" s="281"/>
      <c r="V4" s="281"/>
      <c r="W4" s="281"/>
      <c r="X4" s="281"/>
    </row>
    <row r="5" spans="1:24">
      <c r="A5" s="40"/>
      <c r="B5" s="693" t="s">
        <v>95</v>
      </c>
      <c r="C5" s="693"/>
      <c r="D5" s="693"/>
      <c r="E5" s="693"/>
      <c r="F5" s="693"/>
      <c r="G5" s="693"/>
      <c r="H5" s="693"/>
      <c r="I5" s="693"/>
      <c r="J5" s="693"/>
      <c r="K5" s="693"/>
      <c r="L5" s="693"/>
      <c r="M5" s="693"/>
      <c r="N5" s="693"/>
      <c r="O5" s="693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>
      <c r="A6" s="679" t="s">
        <v>21</v>
      </c>
      <c r="B6" s="679" t="s">
        <v>22</v>
      </c>
      <c r="C6" s="686" t="s">
        <v>11041</v>
      </c>
      <c r="D6" s="679" t="s">
        <v>36</v>
      </c>
      <c r="E6" s="697" t="s">
        <v>63</v>
      </c>
      <c r="F6" s="698"/>
      <c r="G6" s="698"/>
      <c r="H6" s="699"/>
      <c r="I6" s="692" t="s">
        <v>23</v>
      </c>
      <c r="J6" s="692"/>
      <c r="K6" s="692" t="s">
        <v>24</v>
      </c>
      <c r="L6" s="692"/>
      <c r="M6" s="689" t="s">
        <v>55</v>
      </c>
      <c r="N6" s="690"/>
      <c r="O6" s="690"/>
      <c r="P6" s="690"/>
      <c r="Q6" s="690"/>
      <c r="R6" s="691"/>
      <c r="S6" s="281"/>
      <c r="T6" s="281"/>
      <c r="U6" s="281"/>
      <c r="V6" s="281"/>
      <c r="W6" s="281"/>
      <c r="X6" s="281"/>
    </row>
    <row r="7" spans="1:24" ht="63.75">
      <c r="A7" s="680"/>
      <c r="B7" s="680"/>
      <c r="C7" s="687"/>
      <c r="D7" s="680"/>
      <c r="E7" s="700"/>
      <c r="F7" s="701"/>
      <c r="G7" s="701"/>
      <c r="H7" s="702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>
      <c r="A8" s="33">
        <v>1</v>
      </c>
      <c r="B8" s="34" t="str">
        <f>изд.1!D7</f>
        <v>Лот 72.Монатж в торговом зале рекламной навигации (согласно приложению) .Высота потолков от  4х метров</v>
      </c>
      <c r="C8" s="283">
        <v>1</v>
      </c>
      <c r="D8" s="35">
        <f>изд.1!F11</f>
        <v>1</v>
      </c>
      <c r="E8" s="35">
        <f>изд.1!F9</f>
        <v>0</v>
      </c>
      <c r="F8" s="36" t="s">
        <v>32</v>
      </c>
      <c r="G8" s="36">
        <f>изд.1!F10</f>
        <v>0</v>
      </c>
      <c r="H8" s="36">
        <f>изд.1!G9</f>
        <v>0</v>
      </c>
      <c r="I8" s="57">
        <f>изд.1!K110/$I$2</f>
        <v>0</v>
      </c>
      <c r="J8" s="382">
        <f>изд.1!$I$177*инф.!$C$1</f>
        <v>52708.333333333343</v>
      </c>
      <c r="K8" s="58">
        <f>IF(D8=0,0,(I8*$I$2+J8))/D8</f>
        <v>52708.333333333343</v>
      </c>
      <c r="L8" s="62">
        <f t="shared" ref="L8:L32" si="0">K8*D8</f>
        <v>52708.333333333343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6.5885416666666679</v>
      </c>
      <c r="P8" s="37">
        <f>изд.1!$K$14</f>
        <v>0</v>
      </c>
      <c r="Q8" s="38">
        <f>IF(O8=1,M8+N8+1+P8,M8+N8+O8/3+P8)</f>
        <v>2.1961805555555558</v>
      </c>
      <c r="R8" s="39">
        <f ca="1">$O$34+(Q8/5*7)</f>
        <v>42715.074652777781</v>
      </c>
      <c r="S8" s="281"/>
      <c r="T8" s="281">
        <f>50*1.3</f>
        <v>65</v>
      </c>
      <c r="U8" s="281"/>
      <c r="V8" s="281"/>
      <c r="W8" s="281"/>
      <c r="X8" s="281"/>
    </row>
    <row r="9" spans="1:24">
      <c r="A9" s="33">
        <v>2</v>
      </c>
      <c r="B9" s="34" t="str">
        <f>изд.2!D7</f>
        <v>Лот 73.Монатж в торговом зале рекламной навигации (согласно приложению) .Высота потолков до 4х метров</v>
      </c>
      <c r="C9" s="283">
        <v>1</v>
      </c>
      <c r="D9" s="35">
        <f>изд.2!F11</f>
        <v>1</v>
      </c>
      <c r="E9" s="35">
        <f>изд.2!F9</f>
        <v>0</v>
      </c>
      <c r="F9" s="36" t="s">
        <v>32</v>
      </c>
      <c r="G9" s="36">
        <f>изд.2!F10</f>
        <v>0</v>
      </c>
      <c r="H9" s="36">
        <f>изд.2!G9</f>
        <v>0</v>
      </c>
      <c r="I9" s="57">
        <f>изд.2!K110/$I$2</f>
        <v>0</v>
      </c>
      <c r="J9" s="382">
        <f>изд.2!$I$177*инф.!$C$1</f>
        <v>44375.000000000007</v>
      </c>
      <c r="K9" s="58">
        <f t="shared" ref="K9:K32" si="1">IF(D9=0,0,(I9*$I$2+J9))/D9</f>
        <v>44375.000000000007</v>
      </c>
      <c r="L9" s="62">
        <f t="shared" si="0"/>
        <v>44375.000000000007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5.5468750000000009</v>
      </c>
      <c r="P9" s="37">
        <f>изд.2!$K$14</f>
        <v>0</v>
      </c>
      <c r="Q9" s="38">
        <f t="shared" ref="Q9:Q32" si="2">IF(O9=1,M9+N9+1+P9,M9+N9+O9/3+P9)</f>
        <v>1.8489583333333337</v>
      </c>
      <c r="R9" s="39">
        <f t="shared" ref="R9:R32" ca="1" si="3">$O$34+(Q9/5*7)</f>
        <v>42714.588541666664</v>
      </c>
      <c r="S9" s="281"/>
      <c r="T9" s="281"/>
      <c r="U9" s="281"/>
      <c r="V9" s="281"/>
      <c r="W9" s="281"/>
      <c r="X9" s="281"/>
    </row>
    <row r="10" spans="1:24">
      <c r="A10" s="33">
        <v>3</v>
      </c>
      <c r="B10" s="34" t="str">
        <f>изд.3!D7</f>
        <v>Лот 76.Аренда вышки ,высота 18 м</v>
      </c>
      <c r="C10" s="283">
        <v>1</v>
      </c>
      <c r="D10" s="35">
        <f>изд.3!F11</f>
        <v>1</v>
      </c>
      <c r="E10" s="35">
        <f>изд.3!F9</f>
        <v>0</v>
      </c>
      <c r="F10" s="36" t="s">
        <v>32</v>
      </c>
      <c r="G10" s="36">
        <f>изд.3!F10</f>
        <v>0</v>
      </c>
      <c r="H10" s="36">
        <f>изд.3!G9</f>
        <v>0</v>
      </c>
      <c r="I10" s="57">
        <f>изд.3!K110/$I$2</f>
        <v>97.796322858260538</v>
      </c>
      <c r="J10" s="382">
        <f>изд.3!$I$177*инф.!$C$1</f>
        <v>0</v>
      </c>
      <c r="K10" s="58">
        <f t="shared" si="1"/>
        <v>7500</v>
      </c>
      <c r="L10" s="62">
        <f t="shared" si="0"/>
        <v>7500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1</v>
      </c>
      <c r="P10" s="37">
        <f>изд.3!$K$14</f>
        <v>0</v>
      </c>
      <c r="Q10" s="38">
        <f t="shared" si="2"/>
        <v>1</v>
      </c>
      <c r="R10" s="39">
        <f t="shared" ca="1" si="3"/>
        <v>42713.4</v>
      </c>
      <c r="S10" s="281"/>
      <c r="T10" s="281"/>
      <c r="U10" s="281"/>
      <c r="V10" s="281"/>
      <c r="W10" s="281"/>
      <c r="X10" s="281"/>
    </row>
    <row r="11" spans="1:24">
      <c r="A11" s="33">
        <v>4</v>
      </c>
      <c r="B11" s="34" t="str">
        <f>изд.4!D7</f>
        <v>Лот 77.Аренда вышки ,высота 22 м</v>
      </c>
      <c r="C11" s="283">
        <v>1</v>
      </c>
      <c r="D11" s="35">
        <f>изд.4!F11</f>
        <v>1</v>
      </c>
      <c r="E11" s="35">
        <f>изд.4!F9</f>
        <v>0</v>
      </c>
      <c r="F11" s="36" t="s">
        <v>32</v>
      </c>
      <c r="G11" s="36">
        <f>изд.4!F10</f>
        <v>0</v>
      </c>
      <c r="H11" s="36">
        <f>изд.4!G9</f>
        <v>0</v>
      </c>
      <c r="I11" s="57">
        <f>изд.4!K110/$I$2</f>
        <v>106.92397965836484</v>
      </c>
      <c r="J11" s="382">
        <f>изд.4!$I$177*инф.!$C$1</f>
        <v>0</v>
      </c>
      <c r="K11" s="58">
        <f t="shared" si="1"/>
        <v>8200</v>
      </c>
      <c r="L11" s="62">
        <f t="shared" si="0"/>
        <v>8200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1</v>
      </c>
      <c r="P11" s="37">
        <f>изд.4!$K$14</f>
        <v>0</v>
      </c>
      <c r="Q11" s="38">
        <f t="shared" si="2"/>
        <v>1</v>
      </c>
      <c r="R11" s="39">
        <f t="shared" ca="1" si="3"/>
        <v>42713.4</v>
      </c>
      <c r="S11" s="281"/>
      <c r="T11" s="281"/>
      <c r="U11" s="281"/>
      <c r="V11" s="281"/>
      <c r="W11" s="281"/>
      <c r="X11" s="281"/>
    </row>
    <row r="12" spans="1:24">
      <c r="A12" s="33">
        <v>5</v>
      </c>
      <c r="B12" s="34" t="str">
        <f>изд.5!D7</f>
        <v>Лот 78 Аренда вышки ,высота 28 м</v>
      </c>
      <c r="C12" s="283">
        <v>1</v>
      </c>
      <c r="D12" s="35">
        <f>изд.5!F11</f>
        <v>1</v>
      </c>
      <c r="E12" s="35">
        <f>изд.5!F9</f>
        <v>0</v>
      </c>
      <c r="F12" s="36" t="s">
        <v>32</v>
      </c>
      <c r="G12" s="36">
        <f>изд.5!F10</f>
        <v>0</v>
      </c>
      <c r="H12" s="36">
        <f>изд.5!G9</f>
        <v>0</v>
      </c>
      <c r="I12" s="57">
        <f>изд.5!K110/$I$2</f>
        <v>156.47411657321686</v>
      </c>
      <c r="J12" s="382">
        <f>изд.5!$I$177*инф.!$C$1</f>
        <v>0</v>
      </c>
      <c r="K12" s="58">
        <f t="shared" si="1"/>
        <v>12000</v>
      </c>
      <c r="L12" s="62">
        <f t="shared" si="0"/>
        <v>12000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1</v>
      </c>
      <c r="P12" s="37">
        <f>изд.5!$K$14</f>
        <v>0</v>
      </c>
      <c r="Q12" s="38">
        <f t="shared" si="2"/>
        <v>1</v>
      </c>
      <c r="R12" s="39">
        <f t="shared" ca="1" si="3"/>
        <v>42713.4</v>
      </c>
      <c r="S12" s="281"/>
      <c r="T12" s="281"/>
      <c r="U12" s="281"/>
      <c r="V12" s="281"/>
      <c r="W12" s="281"/>
      <c r="X12" s="281"/>
    </row>
    <row r="13" spans="1:24">
      <c r="A13" s="33">
        <v>6</v>
      </c>
      <c r="B13" s="34" t="str">
        <f>изд.6!D7</f>
        <v>Лот 79.Аренда вышки ,высота 32 м</v>
      </c>
      <c r="C13" s="283">
        <v>1</v>
      </c>
      <c r="D13" s="35">
        <f>изд.6!F11</f>
        <v>1</v>
      </c>
      <c r="E13" s="35">
        <f>изд.6!F9</f>
        <v>0</v>
      </c>
      <c r="F13" s="36" t="s">
        <v>32</v>
      </c>
      <c r="G13" s="36">
        <f>изд.6!F10</f>
        <v>0</v>
      </c>
      <c r="H13" s="36">
        <f>изд.6!G9</f>
        <v>0</v>
      </c>
      <c r="I13" s="57">
        <f>изд.6!K110/$I$2</f>
        <v>186.46498891641676</v>
      </c>
      <c r="J13" s="382">
        <f>изд.6!$I$177*инф.!$C$1</f>
        <v>0</v>
      </c>
      <c r="K13" s="58">
        <f t="shared" si="1"/>
        <v>14300</v>
      </c>
      <c r="L13" s="62">
        <f t="shared" si="0"/>
        <v>14300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1</v>
      </c>
      <c r="P13" s="37">
        <f>изд.6!$K$14</f>
        <v>0</v>
      </c>
      <c r="Q13" s="38">
        <f t="shared" si="2"/>
        <v>1</v>
      </c>
      <c r="R13" s="39">
        <f t="shared" ca="1" si="3"/>
        <v>42713.4</v>
      </c>
      <c r="S13" s="281"/>
      <c r="T13" s="281"/>
      <c r="U13" s="281"/>
      <c r="V13" s="281"/>
      <c r="W13" s="281"/>
      <c r="X13" s="281"/>
    </row>
    <row r="14" spans="1:24">
      <c r="A14" s="33">
        <v>7</v>
      </c>
      <c r="B14" s="34" t="str">
        <f>изд.7!D7</f>
        <v>Лот 80. Аренда автокрана 18м</v>
      </c>
      <c r="C14" s="283">
        <v>1</v>
      </c>
      <c r="D14" s="35">
        <f>изд.7!F11</f>
        <v>1</v>
      </c>
      <c r="E14" s="35">
        <f>изд.7!F9</f>
        <v>0</v>
      </c>
      <c r="F14" s="36" t="s">
        <v>32</v>
      </c>
      <c r="G14" s="36">
        <f>изд.7!F10</f>
        <v>0</v>
      </c>
      <c r="H14" s="36">
        <f>изд.7!G9</f>
        <v>0</v>
      </c>
      <c r="I14" s="57">
        <f>изд.7!K110/$I$2</f>
        <v>129.0911461729039</v>
      </c>
      <c r="J14" s="382">
        <f>изд.7!$I$177*инф.!$C$1</f>
        <v>0</v>
      </c>
      <c r="K14" s="58">
        <f t="shared" si="1"/>
        <v>9900</v>
      </c>
      <c r="L14" s="62">
        <f t="shared" si="0"/>
        <v>9900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1</v>
      </c>
      <c r="P14" s="37">
        <f>изд.7!$K$14</f>
        <v>0</v>
      </c>
      <c r="Q14" s="38">
        <f t="shared" si="2"/>
        <v>1</v>
      </c>
      <c r="R14" s="39">
        <f t="shared" ca="1" si="3"/>
        <v>42713.4</v>
      </c>
      <c r="S14" s="281"/>
      <c r="T14" s="281"/>
      <c r="U14" s="281"/>
      <c r="V14" s="281"/>
      <c r="W14" s="281"/>
      <c r="X14" s="281"/>
    </row>
    <row r="15" spans="1:24">
      <c r="A15" s="33">
        <v>8</v>
      </c>
      <c r="B15" s="34" t="str">
        <f>изд.8!D7</f>
        <v>Лот 81. Аренда автокрана 22м</v>
      </c>
      <c r="C15" s="283">
        <v>1</v>
      </c>
      <c r="D15" s="35">
        <f>изд.8!F11</f>
        <v>1</v>
      </c>
      <c r="E15" s="35">
        <f>изд.8!F9</f>
        <v>0</v>
      </c>
      <c r="F15" s="36" t="s">
        <v>32</v>
      </c>
      <c r="G15" s="36">
        <f>изд.8!F10</f>
        <v>0</v>
      </c>
      <c r="H15" s="36">
        <f>изд.8!G9</f>
        <v>0</v>
      </c>
      <c r="I15" s="57">
        <f>изд.8!K110/$I$2</f>
        <v>129.0911461729039</v>
      </c>
      <c r="J15" s="382">
        <f>изд.8!$I$177*инф.!$C$1</f>
        <v>0</v>
      </c>
      <c r="K15" s="58">
        <f t="shared" si="1"/>
        <v>9900</v>
      </c>
      <c r="L15" s="62">
        <f t="shared" si="0"/>
        <v>9900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1</v>
      </c>
      <c r="P15" s="37">
        <f>изд.8!$K$14</f>
        <v>0</v>
      </c>
      <c r="Q15" s="38">
        <f t="shared" si="2"/>
        <v>1</v>
      </c>
      <c r="R15" s="39">
        <f t="shared" ca="1" si="3"/>
        <v>42713.4</v>
      </c>
      <c r="S15" s="281"/>
      <c r="T15" s="281"/>
      <c r="U15" s="281"/>
      <c r="V15" s="281"/>
      <c r="W15" s="281"/>
      <c r="X15" s="281"/>
    </row>
    <row r="16" spans="1:24">
      <c r="A16" s="33">
        <v>9</v>
      </c>
      <c r="B16" s="34" t="str">
        <f>изд.9!D7</f>
        <v>Лот 82. Аренда автокрана 28м</v>
      </c>
      <c r="C16" s="283">
        <v>1</v>
      </c>
      <c r="D16" s="35">
        <f>изд.9!F11</f>
        <v>1</v>
      </c>
      <c r="E16" s="35">
        <f>изд.9!F9</f>
        <v>0</v>
      </c>
      <c r="F16" s="36" t="s">
        <v>32</v>
      </c>
      <c r="G16" s="36">
        <f>изд.9!F10</f>
        <v>0</v>
      </c>
      <c r="H16" s="36">
        <f>изд.9!G9</f>
        <v>0</v>
      </c>
      <c r="I16" s="57">
        <f>изд.9!K110/$I$2</f>
        <v>156.47411657321686</v>
      </c>
      <c r="J16" s="382">
        <f>изд.9!$I$177*инф.!$C$1</f>
        <v>0</v>
      </c>
      <c r="K16" s="58">
        <f t="shared" si="1"/>
        <v>12000</v>
      </c>
      <c r="L16" s="62">
        <f t="shared" si="0"/>
        <v>12000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1</v>
      </c>
      <c r="P16" s="37">
        <f>изд.9!$K$14</f>
        <v>0</v>
      </c>
      <c r="Q16" s="38">
        <f t="shared" si="2"/>
        <v>1</v>
      </c>
      <c r="R16" s="39">
        <f t="shared" ca="1" si="3"/>
        <v>42713.4</v>
      </c>
      <c r="S16" s="281"/>
      <c r="T16" s="281"/>
      <c r="U16" s="281"/>
      <c r="V16" s="281"/>
      <c r="W16" s="281"/>
      <c r="X16" s="281"/>
    </row>
    <row r="17" spans="1:24">
      <c r="A17" s="33">
        <v>10</v>
      </c>
      <c r="B17" s="34" t="str">
        <f>изд.10!D7</f>
        <v>Лот 83. Аренда автокрана 32м</v>
      </c>
      <c r="C17" s="283">
        <v>1</v>
      </c>
      <c r="D17" s="35">
        <f>изд.10!F11</f>
        <v>1</v>
      </c>
      <c r="E17" s="35">
        <f>изд.10!F9</f>
        <v>0</v>
      </c>
      <c r="F17" s="36" t="s">
        <v>32</v>
      </c>
      <c r="G17" s="36">
        <f>изд.10!F10</f>
        <v>0</v>
      </c>
      <c r="H17" s="36">
        <f>изд.10!G9</f>
        <v>0</v>
      </c>
      <c r="I17" s="57">
        <f>изд.10!K110/$I$2</f>
        <v>156.47411657321686</v>
      </c>
      <c r="J17" s="382">
        <f>изд.10!$I$177*инф.!$C$1</f>
        <v>0</v>
      </c>
      <c r="K17" s="58">
        <f t="shared" si="1"/>
        <v>12000</v>
      </c>
      <c r="L17" s="62">
        <f t="shared" si="0"/>
        <v>12000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1</v>
      </c>
      <c r="P17" s="37">
        <f>изд.10!$K$14</f>
        <v>0</v>
      </c>
      <c r="Q17" s="38">
        <f t="shared" si="2"/>
        <v>1</v>
      </c>
      <c r="R17" s="39">
        <f t="shared" ca="1" si="3"/>
        <v>42713.4</v>
      </c>
      <c r="S17" s="281"/>
      <c r="T17" s="281"/>
      <c r="U17" s="281"/>
      <c r="V17" s="281"/>
      <c r="W17" s="281"/>
      <c r="X17" s="281"/>
    </row>
    <row r="18" spans="1:24">
      <c r="A18" s="33">
        <v>11</v>
      </c>
      <c r="B18" s="34" t="str">
        <f>изд.11!D7</f>
        <v xml:space="preserve">Лот 84.Демонтаж пленки с окон ,включая смывку клеевого слоя </v>
      </c>
      <c r="C18" s="283">
        <v>1</v>
      </c>
      <c r="D18" s="35">
        <f>изд.11!F11</f>
        <v>1</v>
      </c>
      <c r="E18" s="35">
        <f>изд.11!F9</f>
        <v>0</v>
      </c>
      <c r="F18" s="36" t="s">
        <v>32</v>
      </c>
      <c r="G18" s="36">
        <f>изд.11!F10</f>
        <v>0</v>
      </c>
      <c r="H18" s="36" t="str">
        <f>изд.11!G9</f>
        <v>кв.м.</v>
      </c>
      <c r="I18" s="57">
        <f>изд.11!K110/$I$2</f>
        <v>0</v>
      </c>
      <c r="J18" s="382">
        <f>изд.11!$I$177*инф.!$C$1</f>
        <v>210.52631578947367</v>
      </c>
      <c r="K18" s="58">
        <f t="shared" si="1"/>
        <v>210.52631578947367</v>
      </c>
      <c r="L18" s="62">
        <f t="shared" si="0"/>
        <v>210.52631578947367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1</v>
      </c>
      <c r="P18" s="37">
        <f>изд.11!$K$14</f>
        <v>0</v>
      </c>
      <c r="Q18" s="38">
        <f t="shared" si="2"/>
        <v>1</v>
      </c>
      <c r="R18" s="39">
        <f t="shared" ca="1" si="3"/>
        <v>42713.4</v>
      </c>
      <c r="S18" s="281"/>
      <c r="T18" s="281"/>
      <c r="U18" s="281"/>
      <c r="V18" s="281"/>
      <c r="W18" s="281"/>
      <c r="X18" s="281"/>
    </row>
    <row r="19" spans="1:24">
      <c r="A19" s="33">
        <v>12</v>
      </c>
      <c r="B19" s="34" t="str">
        <f>изд.12!D7</f>
        <v>Лот 85 . Профиль  профилемALU-FRAME №7 PLUS</v>
      </c>
      <c r="C19" s="283">
        <v>1</v>
      </c>
      <c r="D19" s="35">
        <f>изд.12!F11</f>
        <v>1</v>
      </c>
      <c r="E19" s="35">
        <f>изд.12!F9</f>
        <v>0</v>
      </c>
      <c r="F19" s="36" t="s">
        <v>32</v>
      </c>
      <c r="G19" s="36">
        <f>изд.12!F10</f>
        <v>0</v>
      </c>
      <c r="H19" s="36" t="str">
        <f>изд.12!G9</f>
        <v>пог.м.</v>
      </c>
      <c r="I19" s="57">
        <f>изд.12!K110/$I$2</f>
        <v>0.56721867257791114</v>
      </c>
      <c r="J19" s="382">
        <f>изд.12!$I$177*инф.!$C$1</f>
        <v>22.222222222222221</v>
      </c>
      <c r="K19" s="58">
        <f t="shared" si="1"/>
        <v>65.722222222222229</v>
      </c>
      <c r="L19" s="62">
        <f t="shared" si="0"/>
        <v>65.722222222222229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1</v>
      </c>
      <c r="P19" s="37">
        <f>изд.12!$K$14</f>
        <v>0</v>
      </c>
      <c r="Q19" s="38">
        <f t="shared" si="2"/>
        <v>1</v>
      </c>
      <c r="R19" s="39">
        <f t="shared" ca="1" si="3"/>
        <v>42713.4</v>
      </c>
      <c r="S19" s="281"/>
      <c r="T19" s="281"/>
      <c r="U19" s="281"/>
      <c r="V19" s="281"/>
      <c r="W19" s="281"/>
      <c r="X19" s="281"/>
    </row>
    <row r="20" spans="1:24">
      <c r="A20" s="33">
        <v>13</v>
      </c>
      <c r="B20" s="34" t="str">
        <f>изд.13!D7</f>
        <v>Лот 86. Табличка «Велопарковка»  .Основа – композитный материал 3мм</v>
      </c>
      <c r="C20" s="283">
        <v>1</v>
      </c>
      <c r="D20" s="35">
        <f>изд.13!F11</f>
        <v>1</v>
      </c>
      <c r="E20" s="35">
        <f>изд.13!F9</f>
        <v>0</v>
      </c>
      <c r="F20" s="36" t="s">
        <v>32</v>
      </c>
      <c r="G20" s="36">
        <f>изд.13!F10</f>
        <v>0</v>
      </c>
      <c r="H20" s="36" t="str">
        <f>изд.13!G9</f>
        <v>шт.</v>
      </c>
      <c r="I20" s="57">
        <f>изд.13!K110/$I$2</f>
        <v>6.3789281523014738</v>
      </c>
      <c r="J20" s="382">
        <f>изд.13!$I$177*инф.!$C$1</f>
        <v>353.89863547758284</v>
      </c>
      <c r="K20" s="58">
        <f t="shared" si="1"/>
        <v>843.09863547758277</v>
      </c>
      <c r="L20" s="62">
        <f t="shared" si="0"/>
        <v>843.09863547758277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1</v>
      </c>
      <c r="P20" s="37">
        <f>изд.13!$K$14</f>
        <v>0</v>
      </c>
      <c r="Q20" s="38">
        <f t="shared" si="2"/>
        <v>1</v>
      </c>
      <c r="R20" s="39">
        <f t="shared" ca="1" si="3"/>
        <v>42713.4</v>
      </c>
      <c r="S20" s="281"/>
      <c r="T20" s="281"/>
      <c r="U20" s="281"/>
      <c r="V20" s="281"/>
      <c r="W20" s="281"/>
      <c r="X20" s="281"/>
    </row>
    <row r="21" spans="1:24">
      <c r="A21" s="33">
        <v>14</v>
      </c>
      <c r="B21" s="34" t="str">
        <f>изд.14!D7</f>
        <v>Лот 87Табличка подвесная двухсторонняя ПВХ 4 мм. УФ полноцветная печать 720 dpi матовая холодная ламинация. Изготовление.</v>
      </c>
      <c r="C21" s="283">
        <v>1</v>
      </c>
      <c r="D21" s="35">
        <f>изд.14!F11</f>
        <v>1</v>
      </c>
      <c r="E21" s="35">
        <f>изд.14!F9</f>
        <v>0</v>
      </c>
      <c r="F21" s="36" t="s">
        <v>32</v>
      </c>
      <c r="G21" s="36">
        <f>изд.14!F10</f>
        <v>0</v>
      </c>
      <c r="H21" s="36" t="str">
        <f>изд.14!G9</f>
        <v>кв.м.</v>
      </c>
      <c r="I21" s="57">
        <f>изд.14!K110/$I$2</f>
        <v>18.563046029469291</v>
      </c>
      <c r="J21" s="382">
        <f>изд.14!$I$177*инф.!$C$1</f>
        <v>268.51851851851848</v>
      </c>
      <c r="K21" s="58">
        <f t="shared" si="1"/>
        <v>1692.1185185185184</v>
      </c>
      <c r="L21" s="62">
        <f t="shared" si="0"/>
        <v>1692.1185185185184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1</v>
      </c>
      <c r="P21" s="37">
        <f>изд.14!$K$14</f>
        <v>0</v>
      </c>
      <c r="Q21" s="38">
        <f t="shared" si="2"/>
        <v>1</v>
      </c>
      <c r="R21" s="39">
        <f t="shared" ca="1" si="3"/>
        <v>42713.4</v>
      </c>
      <c r="S21" s="281"/>
      <c r="T21" s="281"/>
      <c r="U21" s="281"/>
      <c r="V21" s="281"/>
      <c r="W21" s="281"/>
      <c r="X21" s="281"/>
    </row>
    <row r="22" spans="1:24">
      <c r="A22" s="33">
        <v>15</v>
      </c>
      <c r="B22" s="34" t="str">
        <f>изд.15!$D$7</f>
        <v>Лот 88. Баннер «Ремонт», 1200*1800 мм</v>
      </c>
      <c r="C22" s="283">
        <v>1</v>
      </c>
      <c r="D22" s="35">
        <f>изд.15!F11</f>
        <v>1</v>
      </c>
      <c r="E22" s="35">
        <f>изд.15!$F$9</f>
        <v>1200</v>
      </c>
      <c r="F22" s="36" t="s">
        <v>32</v>
      </c>
      <c r="G22" s="36">
        <f>изд.15!$F$10</f>
        <v>1800</v>
      </c>
      <c r="H22" s="36" t="str">
        <f>изд.15!$G$9</f>
        <v>шт.</v>
      </c>
      <c r="I22" s="57">
        <f>изд.15!K110/$I$2</f>
        <v>35.858651714695526</v>
      </c>
      <c r="J22" s="382">
        <f>изд.15!$I$177*инф.!$C$1</f>
        <v>0</v>
      </c>
      <c r="K22" s="58">
        <f t="shared" si="1"/>
        <v>2750</v>
      </c>
      <c r="L22" s="62">
        <f t="shared" si="0"/>
        <v>2750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1</v>
      </c>
      <c r="P22" s="37">
        <f>изд.15!$K$14</f>
        <v>0</v>
      </c>
      <c r="Q22" s="38">
        <f t="shared" si="2"/>
        <v>1</v>
      </c>
      <c r="R22" s="39">
        <f t="shared" ca="1" si="3"/>
        <v>42713.4</v>
      </c>
      <c r="S22" s="281"/>
      <c r="T22" s="281"/>
      <c r="U22" s="281"/>
      <c r="V22" s="281"/>
      <c r="W22" s="281"/>
      <c r="X22" s="281"/>
    </row>
    <row r="23" spans="1:24">
      <c r="A23" s="33">
        <v>16</v>
      </c>
      <c r="B23" s="34" t="str">
        <f>изд.16!$D$7</f>
        <v>Лот  89 Баннер (проклейка, люверсы)</v>
      </c>
      <c r="C23" s="283">
        <v>1</v>
      </c>
      <c r="D23" s="35">
        <f>изд.16!F11</f>
        <v>1</v>
      </c>
      <c r="E23" s="35">
        <f>изд.16!$F$9</f>
        <v>0</v>
      </c>
      <c r="F23" s="36" t="s">
        <v>32</v>
      </c>
      <c r="G23" s="36">
        <f>изд.16!$F$10</f>
        <v>0</v>
      </c>
      <c r="H23" s="36" t="str">
        <f>изд.16!$G$9</f>
        <v>кв.м.</v>
      </c>
      <c r="I23" s="57">
        <f>изд.16!K110/$I$2</f>
        <v>5.8709088538270962</v>
      </c>
      <c r="J23" s="382">
        <f>изд.16!$I$177*инф.!$C$1</f>
        <v>0</v>
      </c>
      <c r="K23" s="58">
        <f>IF(D23=0,0,(I23*$I$2+J23))/D23</f>
        <v>450.24</v>
      </c>
      <c r="L23" s="62">
        <f t="shared" si="0"/>
        <v>450.24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1</v>
      </c>
      <c r="P23" s="37">
        <f>изд.16!$K$14</f>
        <v>0</v>
      </c>
      <c r="Q23" s="38">
        <f t="shared" si="2"/>
        <v>1</v>
      </c>
      <c r="R23" s="39">
        <f t="shared" ca="1" si="3"/>
        <v>42713.4</v>
      </c>
      <c r="S23" s="281"/>
      <c r="T23" s="281"/>
      <c r="U23" s="281"/>
      <c r="V23" s="281"/>
      <c r="W23" s="281"/>
      <c r="X23" s="281"/>
    </row>
    <row r="24" spans="1:24">
      <c r="A24" s="33">
        <v>17</v>
      </c>
      <c r="B24" s="34" t="str">
        <f>изд.17!$D$7</f>
        <v>Лот 90.Прямоугольные вывески — Имидж отдела ПВХ 4 мм, УФ полноцветная печать 720 dpi. Двусторонняя. 1250*250 мм</v>
      </c>
      <c r="C24" s="283">
        <v>1</v>
      </c>
      <c r="D24" s="35">
        <f>изд.17!F11</f>
        <v>1</v>
      </c>
      <c r="E24" s="35">
        <f>изд.17!$F$9</f>
        <v>1250</v>
      </c>
      <c r="F24" s="36" t="s">
        <v>32</v>
      </c>
      <c r="G24" s="36">
        <f>изд.17!$F$10</f>
        <v>250</v>
      </c>
      <c r="H24" s="36" t="str">
        <f>изд.17!$G$9</f>
        <v>шт.</v>
      </c>
      <c r="I24" s="57">
        <f>изд.17!K110/$I$2</f>
        <v>11.331333941843788</v>
      </c>
      <c r="J24" s="382">
        <f>изд.17!$I$177*инф.!$C$1</f>
        <v>0</v>
      </c>
      <c r="K24" s="58">
        <f t="shared" si="1"/>
        <v>869</v>
      </c>
      <c r="L24" s="62">
        <f t="shared" si="0"/>
        <v>869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1</v>
      </c>
      <c r="P24" s="37">
        <f>изд.17!$K$14</f>
        <v>0</v>
      </c>
      <c r="Q24" s="38">
        <f t="shared" si="2"/>
        <v>1</v>
      </c>
      <c r="R24" s="39">
        <f t="shared" ca="1" si="3"/>
        <v>42713.4</v>
      </c>
      <c r="S24" s="281"/>
      <c r="T24" s="281"/>
      <c r="U24" s="281"/>
      <c r="V24" s="281"/>
      <c r="W24" s="281"/>
      <c r="X24" s="281"/>
    </row>
    <row r="25" spans="1:24">
      <c r="A25" s="33">
        <v>18</v>
      </c>
      <c r="B25" s="34" t="str">
        <f>изд.18!$D$7</f>
        <v>Лот 91.Прямоугольные вывески — Имидж отдела ПВХ 4 мм, УФ полноцветная печать 720 dpi. Односторонняя. 1250*250 мм</v>
      </c>
      <c r="C25" s="283">
        <v>1</v>
      </c>
      <c r="D25" s="35">
        <f>изд.18!F11</f>
        <v>1</v>
      </c>
      <c r="E25" s="35">
        <f>изд.18!$F$9</f>
        <v>1250</v>
      </c>
      <c r="F25" s="36" t="s">
        <v>32</v>
      </c>
      <c r="G25" s="36">
        <f>изд.18!$F$10</f>
        <v>250</v>
      </c>
      <c r="H25" s="36" t="str">
        <f>изд.18!$G$9</f>
        <v>шт.</v>
      </c>
      <c r="I25" s="57">
        <f>изд.18!K110/$I$2</f>
        <v>8.6060764115269262</v>
      </c>
      <c r="J25" s="382">
        <f>изд.18!$I$177*инф.!$C$1</f>
        <v>0</v>
      </c>
      <c r="K25" s="58">
        <f t="shared" si="1"/>
        <v>660</v>
      </c>
      <c r="L25" s="62">
        <f t="shared" si="0"/>
        <v>660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1</v>
      </c>
      <c r="P25" s="37">
        <f>изд.18!$K$14</f>
        <v>0</v>
      </c>
      <c r="Q25" s="38">
        <f t="shared" si="2"/>
        <v>1</v>
      </c>
      <c r="R25" s="39">
        <f t="shared" ca="1" si="3"/>
        <v>42713.4</v>
      </c>
      <c r="S25" s="281"/>
      <c r="T25" s="281"/>
      <c r="U25" s="281"/>
      <c r="V25" s="281"/>
      <c r="W25" s="281"/>
      <c r="X25" s="281"/>
    </row>
    <row r="26" spans="1:24">
      <c r="A26" s="33">
        <v>19</v>
      </c>
      <c r="B26" s="34" t="str">
        <f>изд.19!$D$7</f>
        <v>Лот 92.Стрелки 350*700 мм</v>
      </c>
      <c r="C26" s="283">
        <v>1</v>
      </c>
      <c r="D26" s="35">
        <f>изд.19!F11</f>
        <v>1</v>
      </c>
      <c r="E26" s="35">
        <f>изд.19!$F$9</f>
        <v>350</v>
      </c>
      <c r="F26" s="36" t="s">
        <v>32</v>
      </c>
      <c r="G26" s="36">
        <f>изд.19!$F$10</f>
        <v>700</v>
      </c>
      <c r="H26" s="36" t="str">
        <f>изд.19!$G$9</f>
        <v>шт.</v>
      </c>
      <c r="I26" s="57">
        <f>изд.19!K110/$I$2</f>
        <v>5.3070804537749385</v>
      </c>
      <c r="J26" s="382">
        <f>изд.19!$I$177*инф.!$C$1</f>
        <v>0</v>
      </c>
      <c r="K26" s="58">
        <f t="shared" si="1"/>
        <v>407</v>
      </c>
      <c r="L26" s="62">
        <f t="shared" si="0"/>
        <v>407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1</v>
      </c>
      <c r="P26" s="37">
        <f>изд.19!$K$14</f>
        <v>0</v>
      </c>
      <c r="Q26" s="38">
        <f t="shared" si="2"/>
        <v>1</v>
      </c>
      <c r="R26" s="39">
        <f t="shared" ca="1" si="3"/>
        <v>42713.4</v>
      </c>
      <c r="S26" s="281"/>
      <c r="T26" s="281"/>
      <c r="U26" s="281"/>
      <c r="V26" s="281"/>
      <c r="W26" s="281"/>
      <c r="X26" s="281"/>
    </row>
    <row r="27" spans="1:24">
      <c r="A27" s="33">
        <v>20</v>
      </c>
      <c r="B27" s="34" t="str">
        <f>Изд.20!$D$7</f>
        <v>Лот  93Рамка для плакатов . Формат А3 изготавливается из анодированного  профиля ALU-POSTER 25  . Задняя стенка - ПВХ 1 мм, передняя - "антиблик" 1мм. Изготовление.</v>
      </c>
      <c r="C27" s="283">
        <v>1</v>
      </c>
      <c r="D27" s="35">
        <f>Изд.20!F11</f>
        <v>1</v>
      </c>
      <c r="E27" s="35">
        <f>Изд.20!$F$9</f>
        <v>0</v>
      </c>
      <c r="F27" s="36" t="s">
        <v>32</v>
      </c>
      <c r="G27" s="36">
        <f>Изд.20!$F$10</f>
        <v>0</v>
      </c>
      <c r="H27" s="36" t="str">
        <f>Изд.20!$G$9</f>
        <v>шт.</v>
      </c>
      <c r="I27" s="57">
        <f>Изд.20!K110/$I$2</f>
        <v>6.5625244490807146</v>
      </c>
      <c r="J27" s="382">
        <f>Изд.20!$I$177*инф.!$C$1</f>
        <v>459.39849624060145</v>
      </c>
      <c r="K27" s="58">
        <f t="shared" si="1"/>
        <v>962.67849624060136</v>
      </c>
      <c r="L27" s="62">
        <f t="shared" si="0"/>
        <v>962.67849624060136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1</v>
      </c>
      <c r="P27" s="37">
        <f>Изд.20!$K$14</f>
        <v>0</v>
      </c>
      <c r="Q27" s="38">
        <f t="shared" si="2"/>
        <v>1</v>
      </c>
      <c r="R27" s="39">
        <f t="shared" ca="1" si="3"/>
        <v>42713.4</v>
      </c>
      <c r="S27" s="281"/>
      <c r="T27" s="281"/>
      <c r="U27" s="281"/>
      <c r="V27" s="281"/>
      <c r="W27" s="281"/>
      <c r="X27" s="281"/>
    </row>
    <row r="28" spans="1:24">
      <c r="A28" s="33">
        <v>21</v>
      </c>
      <c r="B28" s="34" t="str">
        <f>Изд.21!$D$7</f>
        <v>Лот  94.Стенд .Итоги работы магазина .</v>
      </c>
      <c r="C28" s="283">
        <v>1</v>
      </c>
      <c r="D28" s="35">
        <f>Изд.21!F11</f>
        <v>1</v>
      </c>
      <c r="E28" s="35">
        <f>Изд.21!$F$9</f>
        <v>1500</v>
      </c>
      <c r="F28" s="36" t="s">
        <v>32</v>
      </c>
      <c r="G28" s="36">
        <f>Изд.21!$F$10</f>
        <v>1000</v>
      </c>
      <c r="H28" s="36" t="str">
        <f>Изд.21!$G$9</f>
        <v>шт.</v>
      </c>
      <c r="I28" s="57">
        <f>Изд.21!K110/$I$2</f>
        <v>20.1199634893728</v>
      </c>
      <c r="J28" s="382">
        <f>Изд.21!$I$177*инф.!$C$1</f>
        <v>324.65886939571146</v>
      </c>
      <c r="K28" s="58">
        <f t="shared" si="1"/>
        <v>1867.6588693957115</v>
      </c>
      <c r="L28" s="62">
        <f t="shared" si="0"/>
        <v>1867.6588693957115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1</v>
      </c>
      <c r="P28" s="37">
        <f>Изд.21!$K$14</f>
        <v>0</v>
      </c>
      <c r="Q28" s="38">
        <f t="shared" si="2"/>
        <v>1</v>
      </c>
      <c r="R28" s="39">
        <f t="shared" ca="1" si="3"/>
        <v>42713.4</v>
      </c>
      <c r="S28" s="281"/>
      <c r="T28" s="281"/>
      <c r="U28" s="281"/>
      <c r="V28" s="281"/>
      <c r="W28" s="281"/>
      <c r="X28" s="281"/>
    </row>
    <row r="29" spans="1:24">
      <c r="A29" s="33">
        <v>22</v>
      </c>
      <c r="B29" s="34" t="str">
        <f>Изд.22!$D$7</f>
        <v>Лот№95 .Табличка подвесная  двусторонняя ПВХ 4 мм.УФ полноцветная печать 720dpi матовая,холодная ламинация.Размер 900 ммх 210мм .Изготовление и Комплект крепежей (тросик стальной  диаметр 1мм в прозрачной оплетке из ПВХ ,зажим для тросика,дюбеля)</v>
      </c>
      <c r="C29" s="283">
        <v>1</v>
      </c>
      <c r="D29" s="35">
        <f>Изд.22!F11</f>
        <v>1</v>
      </c>
      <c r="E29" s="35">
        <f>Изд.22!$F$9</f>
        <v>900</v>
      </c>
      <c r="F29" s="36" t="s">
        <v>32</v>
      </c>
      <c r="G29" s="36">
        <f>Изд.22!$F$10</f>
        <v>210</v>
      </c>
      <c r="H29" s="36" t="str">
        <f>Изд.22!$G$9</f>
        <v>шт.</v>
      </c>
      <c r="I29" s="57">
        <f>Изд.22!K110/$I$2</f>
        <v>3.0577389490155169</v>
      </c>
      <c r="J29" s="382">
        <f>Изд.22!$I$177*инф.!$C$1</f>
        <v>214.32748538011694</v>
      </c>
      <c r="K29" s="58">
        <f t="shared" si="1"/>
        <v>448.8254853801169</v>
      </c>
      <c r="L29" s="62">
        <f t="shared" si="0"/>
        <v>448.8254853801169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1</v>
      </c>
      <c r="P29" s="37">
        <f>Изд.22!$K$14</f>
        <v>0</v>
      </c>
      <c r="Q29" s="38">
        <f t="shared" si="2"/>
        <v>1</v>
      </c>
      <c r="R29" s="39">
        <f t="shared" ca="1" si="3"/>
        <v>42713.4</v>
      </c>
      <c r="S29" s="281"/>
      <c r="T29" s="281"/>
      <c r="U29" s="281"/>
      <c r="V29" s="281"/>
      <c r="W29" s="281"/>
      <c r="X29" s="281"/>
    </row>
    <row r="30" spans="1:24">
      <c r="A30" s="33">
        <v>23</v>
      </c>
      <c r="B30" s="34" t="str">
        <f>Изд.23!$D$7</f>
        <v>Лот 96. Пластиковые рамки формат А4 красный</v>
      </c>
      <c r="C30" s="283">
        <v>1</v>
      </c>
      <c r="D30" s="35">
        <f>Изд.23!F11</f>
        <v>1</v>
      </c>
      <c r="E30" s="35">
        <f>Изд.23!$F$9</f>
        <v>210</v>
      </c>
      <c r="F30" s="36" t="s">
        <v>32</v>
      </c>
      <c r="G30" s="36">
        <f>Изд.23!$F$10</f>
        <v>297</v>
      </c>
      <c r="H30" s="36" t="str">
        <f>Изд.23!$G$9</f>
        <v>шт.</v>
      </c>
      <c r="I30" s="57">
        <f>Изд.23!K110/$I$2</f>
        <v>0.38727343851871171</v>
      </c>
      <c r="J30" s="382">
        <f>Изд.23!$I$177*инф.!$C$1</f>
        <v>0</v>
      </c>
      <c r="K30" s="58">
        <f t="shared" si="1"/>
        <v>29.7</v>
      </c>
      <c r="L30" s="62">
        <f t="shared" si="0"/>
        <v>29.7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1</v>
      </c>
      <c r="P30" s="37">
        <f>Изд.23!$K$14</f>
        <v>0</v>
      </c>
      <c r="Q30" s="38">
        <f t="shared" si="2"/>
        <v>1</v>
      </c>
      <c r="R30" s="39">
        <f t="shared" ca="1" si="3"/>
        <v>42713.4</v>
      </c>
      <c r="S30" s="281"/>
      <c r="T30" s="281"/>
      <c r="U30" s="281"/>
      <c r="V30" s="281"/>
      <c r="W30" s="281"/>
      <c r="X30" s="281"/>
    </row>
    <row r="31" spans="1:24">
      <c r="A31" s="33">
        <v>24</v>
      </c>
      <c r="B31" s="34" t="str">
        <f>Изд.24!$D$7</f>
        <v xml:space="preserve">Лот 97. Пластиковый протектор А4 глянцевый ПВХ </v>
      </c>
      <c r="C31" s="283">
        <v>1</v>
      </c>
      <c r="D31" s="35">
        <f>Изд.24!F11</f>
        <v>1</v>
      </c>
      <c r="E31" s="35">
        <f>Изд.24!$F$9</f>
        <v>210</v>
      </c>
      <c r="F31" s="36" t="s">
        <v>32</v>
      </c>
      <c r="G31" s="36">
        <f>Изд.24!$F$10</f>
        <v>297</v>
      </c>
      <c r="H31" s="36" t="str">
        <f>Изд.24!$G$9</f>
        <v>шт.</v>
      </c>
      <c r="I31" s="57">
        <f>Изд.24!K110/$I$2</f>
        <v>0.18646498891641675</v>
      </c>
      <c r="J31" s="382">
        <f>Изд.24!$I$177*инф.!$C$1</f>
        <v>0</v>
      </c>
      <c r="K31" s="58">
        <f t="shared" si="1"/>
        <v>14.3</v>
      </c>
      <c r="L31" s="62">
        <f t="shared" si="0"/>
        <v>14.3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1</v>
      </c>
      <c r="P31" s="37">
        <f>Изд.24!$K$14</f>
        <v>0</v>
      </c>
      <c r="Q31" s="38">
        <f t="shared" si="2"/>
        <v>1</v>
      </c>
      <c r="R31" s="39">
        <f t="shared" ca="1" si="3"/>
        <v>42713.4</v>
      </c>
      <c r="S31" s="281"/>
      <c r="T31" s="281"/>
      <c r="U31" s="281"/>
      <c r="V31" s="281"/>
      <c r="W31" s="281"/>
      <c r="X31" s="281"/>
    </row>
    <row r="32" spans="1:24" ht="15.75" thickBot="1">
      <c r="A32" s="33">
        <v>25</v>
      </c>
      <c r="B32" s="34" t="str">
        <f>Изд.25!$D$7</f>
        <v>Лот 98. Большой универсальный зажим с Т-образным</v>
      </c>
      <c r="C32" s="283">
        <v>1</v>
      </c>
      <c r="D32" s="35">
        <f>Изд.25!F11</f>
        <v>1</v>
      </c>
      <c r="E32" s="35">
        <f>Изд.25!$F$9</f>
        <v>0</v>
      </c>
      <c r="F32" s="36" t="s">
        <v>32</v>
      </c>
      <c r="G32" s="36">
        <f>Изд.25!$F$10</f>
        <v>0</v>
      </c>
      <c r="H32" s="36" t="str">
        <f>Изд.25!$G$9</f>
        <v>шт.</v>
      </c>
      <c r="I32" s="57">
        <f>Изд.25!K110/$I$2</f>
        <v>0.24383883165992964</v>
      </c>
      <c r="J32" s="382">
        <f>Изд.25!$I$177*инф.!$C$1</f>
        <v>0</v>
      </c>
      <c r="K32" s="58">
        <f t="shared" si="1"/>
        <v>18.700000000000003</v>
      </c>
      <c r="L32" s="62">
        <f t="shared" si="0"/>
        <v>18.700000000000003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1</v>
      </c>
      <c r="P32" s="37">
        <f>Изд.25!$K$14</f>
        <v>0</v>
      </c>
      <c r="Q32" s="38">
        <f t="shared" si="2"/>
        <v>1</v>
      </c>
      <c r="R32" s="39">
        <f t="shared" ca="1" si="3"/>
        <v>42713.4</v>
      </c>
      <c r="S32" s="281"/>
      <c r="T32" s="281"/>
      <c r="U32" s="281"/>
      <c r="V32" s="281"/>
      <c r="W32" s="281"/>
      <c r="X32" s="281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>
        <f>SUM(K8:K22)</f>
        <v>188444.79902534114</v>
      </c>
      <c r="L33" s="42">
        <f>SUM(L8:L22)</f>
        <v>188444.79902534114</v>
      </c>
      <c r="M33" s="98"/>
      <c r="N33" s="40"/>
      <c r="O33" s="40"/>
      <c r="P33" s="40"/>
      <c r="Q33" s="117">
        <f>SUM(Q8:Q22)</f>
        <v>17.045138888888889</v>
      </c>
      <c r="R33" s="40"/>
      <c r="S33" s="281"/>
      <c r="T33" s="281"/>
      <c r="U33" s="281"/>
      <c r="V33" s="281"/>
      <c r="W33" s="281"/>
      <c r="X33" s="281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42712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42735.863194444442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>
      <c r="A38" s="40"/>
      <c r="B38" s="696" t="s">
        <v>49</v>
      </c>
      <c r="C38" s="696"/>
      <c r="D38" s="696"/>
      <c r="E38" s="696"/>
      <c r="F38" s="696"/>
      <c r="G38" s="696"/>
      <c r="H38" s="696"/>
      <c r="I38" s="696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>
      <c r="A40" s="679" t="s">
        <v>21</v>
      </c>
      <c r="B40" s="679" t="s">
        <v>22</v>
      </c>
      <c r="C40" s="686" t="s">
        <v>11041</v>
      </c>
      <c r="D40" s="679" t="s">
        <v>36</v>
      </c>
      <c r="E40" s="697" t="s">
        <v>63</v>
      </c>
      <c r="F40" s="698"/>
      <c r="G40" s="698"/>
      <c r="H40" s="699"/>
      <c r="I40" s="389" t="s">
        <v>23469</v>
      </c>
      <c r="J40" s="694" t="s">
        <v>103</v>
      </c>
      <c r="K40" s="694"/>
      <c r="L40" s="695"/>
      <c r="M40" s="683" t="s">
        <v>24</v>
      </c>
      <c r="N40" s="684"/>
      <c r="O40" s="685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>
      <c r="A41" s="680"/>
      <c r="B41" s="680"/>
      <c r="C41" s="687"/>
      <c r="D41" s="680"/>
      <c r="E41" s="700"/>
      <c r="F41" s="701"/>
      <c r="G41" s="701"/>
      <c r="H41" s="702"/>
      <c r="I41" s="390">
        <v>0</v>
      </c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>
      <c r="A42" s="33">
        <v>1</v>
      </c>
      <c r="B42" s="34" t="str">
        <f t="shared" ref="B42:B67" si="4">IF($B$70=0,"УКАЗАТЬ РАСЧЕТЧИКА НА ЛИСТЕ РАСЧЕТА 1",B8)</f>
        <v>Лот 72.Монатж в торговом зале рекламной навигации (согласно приложению) .Высота потолков от  4х метров</v>
      </c>
      <c r="C42" s="283">
        <v>1</v>
      </c>
      <c r="D42" s="35">
        <f>D8</f>
        <v>1</v>
      </c>
      <c r="E42" s="164">
        <f>E8</f>
        <v>0</v>
      </c>
      <c r="F42" s="36" t="s">
        <v>32</v>
      </c>
      <c r="G42" s="386">
        <f t="shared" ref="G42:H56" si="5">G8</f>
        <v>0</v>
      </c>
      <c r="H42" s="384">
        <f t="shared" si="5"/>
        <v>0</v>
      </c>
      <c r="I42" s="388">
        <f>I41</f>
        <v>0</v>
      </c>
      <c r="J42" s="65">
        <f>L42-K42</f>
        <v>49134.887005649725</v>
      </c>
      <c r="K42" s="61">
        <f t="shared" ref="K42:K67" si="6">IF(B42=0,0,L42/1.18*0.18)</f>
        <v>8844.2796610169516</v>
      </c>
      <c r="L42" s="62">
        <f t="shared" ref="L42:L67" si="7">((IF(B42=0,0,K8*(100+$E$2)%))*((100-I42)/100))*(100+$E$3)%</f>
        <v>57979.166666666679</v>
      </c>
      <c r="M42" s="99">
        <f t="shared" ref="M42:M67" si="8">D42*J42</f>
        <v>49134.887005649725</v>
      </c>
      <c r="N42" s="100">
        <f t="shared" ref="N42:N67" si="9">IF($B$2=0,0,D42*K42)</f>
        <v>8844.2796610169516</v>
      </c>
      <c r="O42" s="101">
        <f t="shared" ref="O42:O67" si="10">IF($B$1=0,0,D42*L42)*C42</f>
        <v>57979.166666666679</v>
      </c>
      <c r="P42" s="1"/>
      <c r="Q42" s="1"/>
      <c r="R42" s="1"/>
      <c r="S42" s="1"/>
      <c r="T42" s="281"/>
      <c r="U42" s="281"/>
      <c r="V42" s="281"/>
      <c r="W42" s="281"/>
      <c r="X42" s="281"/>
      <c r="Y42" s="281"/>
    </row>
    <row r="43" spans="1:27">
      <c r="A43" s="33">
        <v>2</v>
      </c>
      <c r="B43" s="34" t="str">
        <f t="shared" si="4"/>
        <v>Лот 73.Монатж в торговом зале рекламной навигации (согласно приложению) .Высота потолков до 4х метров</v>
      </c>
      <c r="C43" s="283">
        <v>1</v>
      </c>
      <c r="D43" s="35">
        <f t="shared" ref="D43:E56" si="11">D9</f>
        <v>1</v>
      </c>
      <c r="E43" s="164">
        <f t="shared" si="11"/>
        <v>0</v>
      </c>
      <c r="F43" s="36" t="s">
        <v>32</v>
      </c>
      <c r="G43" s="386">
        <f t="shared" si="5"/>
        <v>0</v>
      </c>
      <c r="H43" s="384">
        <f t="shared" si="5"/>
        <v>0</v>
      </c>
      <c r="I43" s="388">
        <f t="shared" ref="I43:I67" si="12">I42</f>
        <v>0</v>
      </c>
      <c r="J43" s="65">
        <f t="shared" ref="J43:J56" si="13">L43-K43</f>
        <v>41366.525423728825</v>
      </c>
      <c r="K43" s="61">
        <f t="shared" si="6"/>
        <v>7445.9745762711882</v>
      </c>
      <c r="L43" s="62">
        <f t="shared" si="7"/>
        <v>48812.500000000015</v>
      </c>
      <c r="M43" s="99">
        <f t="shared" si="8"/>
        <v>41366.525423728825</v>
      </c>
      <c r="N43" s="100">
        <f t="shared" si="9"/>
        <v>7445.9745762711882</v>
      </c>
      <c r="O43" s="101">
        <f t="shared" si="10"/>
        <v>48812.500000000015</v>
      </c>
      <c r="P43" s="1"/>
      <c r="Q43" s="1"/>
      <c r="R43" s="1"/>
      <c r="S43" s="1"/>
      <c r="T43" s="281"/>
      <c r="U43" s="281"/>
      <c r="V43" s="281"/>
      <c r="W43" s="281"/>
      <c r="X43" s="281"/>
      <c r="Y43" s="281"/>
    </row>
    <row r="44" spans="1:27">
      <c r="A44" s="33">
        <v>3</v>
      </c>
      <c r="B44" s="34" t="str">
        <f t="shared" si="4"/>
        <v>Лот 76.Аренда вышки ,высота 18 м</v>
      </c>
      <c r="C44" s="283">
        <v>1</v>
      </c>
      <c r="D44" s="35">
        <f t="shared" si="11"/>
        <v>1</v>
      </c>
      <c r="E44" s="164">
        <f t="shared" si="11"/>
        <v>0</v>
      </c>
      <c r="F44" s="36" t="s">
        <v>32</v>
      </c>
      <c r="G44" s="386">
        <f t="shared" si="5"/>
        <v>0</v>
      </c>
      <c r="H44" s="384">
        <f t="shared" si="5"/>
        <v>0</v>
      </c>
      <c r="I44" s="388">
        <f t="shared" si="12"/>
        <v>0</v>
      </c>
      <c r="J44" s="65">
        <f t="shared" si="13"/>
        <v>6991.5254237288136</v>
      </c>
      <c r="K44" s="61">
        <f t="shared" si="6"/>
        <v>1258.4745762711864</v>
      </c>
      <c r="L44" s="62">
        <f t="shared" si="7"/>
        <v>8250</v>
      </c>
      <c r="M44" s="99">
        <f t="shared" si="8"/>
        <v>6991.5254237288136</v>
      </c>
      <c r="N44" s="100">
        <f t="shared" si="9"/>
        <v>1258.4745762711864</v>
      </c>
      <c r="O44" s="101">
        <f t="shared" si="10"/>
        <v>8250</v>
      </c>
      <c r="P44" s="1"/>
      <c r="Q44" s="1"/>
      <c r="R44" s="1"/>
      <c r="S44" s="1"/>
      <c r="T44" s="281"/>
      <c r="U44" s="281"/>
      <c r="V44" s="281"/>
      <c r="W44" s="281"/>
      <c r="X44" s="281"/>
      <c r="Y44" s="281"/>
    </row>
    <row r="45" spans="1:27">
      <c r="A45" s="33">
        <v>4</v>
      </c>
      <c r="B45" s="34" t="str">
        <f t="shared" si="4"/>
        <v>Лот 77.Аренда вышки ,высота 22 м</v>
      </c>
      <c r="C45" s="283">
        <v>1</v>
      </c>
      <c r="D45" s="35">
        <f t="shared" si="11"/>
        <v>1</v>
      </c>
      <c r="E45" s="164">
        <f t="shared" si="11"/>
        <v>0</v>
      </c>
      <c r="F45" s="36" t="s">
        <v>32</v>
      </c>
      <c r="G45" s="386">
        <f t="shared" si="5"/>
        <v>0</v>
      </c>
      <c r="H45" s="384">
        <f t="shared" si="5"/>
        <v>0</v>
      </c>
      <c r="I45" s="388">
        <f t="shared" si="12"/>
        <v>0</v>
      </c>
      <c r="J45" s="65">
        <f t="shared" si="13"/>
        <v>7644.0677966101694</v>
      </c>
      <c r="K45" s="61">
        <f t="shared" si="6"/>
        <v>1375.9322033898306</v>
      </c>
      <c r="L45" s="62">
        <f t="shared" si="7"/>
        <v>9020</v>
      </c>
      <c r="M45" s="99">
        <f t="shared" si="8"/>
        <v>7644.0677966101694</v>
      </c>
      <c r="N45" s="100">
        <f t="shared" si="9"/>
        <v>1375.9322033898306</v>
      </c>
      <c r="O45" s="101">
        <f t="shared" si="10"/>
        <v>9020</v>
      </c>
      <c r="P45" s="1"/>
      <c r="Q45" s="1"/>
      <c r="R45" s="1"/>
      <c r="S45" s="1"/>
      <c r="T45" s="281"/>
      <c r="U45" s="281"/>
      <c r="V45" s="281"/>
      <c r="W45" s="281"/>
      <c r="X45" s="281"/>
      <c r="Y45" s="281"/>
    </row>
    <row r="46" spans="1:27">
      <c r="A46" s="33">
        <v>5</v>
      </c>
      <c r="B46" s="34" t="str">
        <f t="shared" si="4"/>
        <v>Лот 78 Аренда вышки ,высота 28 м</v>
      </c>
      <c r="C46" s="283">
        <v>1</v>
      </c>
      <c r="D46" s="35">
        <f t="shared" si="11"/>
        <v>1</v>
      </c>
      <c r="E46" s="164">
        <f t="shared" si="11"/>
        <v>0</v>
      </c>
      <c r="F46" s="36" t="s">
        <v>32</v>
      </c>
      <c r="G46" s="386">
        <f t="shared" si="5"/>
        <v>0</v>
      </c>
      <c r="H46" s="384">
        <f t="shared" si="5"/>
        <v>0</v>
      </c>
      <c r="I46" s="388">
        <f t="shared" si="12"/>
        <v>0</v>
      </c>
      <c r="J46" s="65">
        <f t="shared" si="13"/>
        <v>11186.440677966104</v>
      </c>
      <c r="K46" s="61">
        <f t="shared" si="6"/>
        <v>2013.5593220338988</v>
      </c>
      <c r="L46" s="62">
        <f t="shared" si="7"/>
        <v>13200.000000000002</v>
      </c>
      <c r="M46" s="99">
        <f t="shared" si="8"/>
        <v>11186.440677966104</v>
      </c>
      <c r="N46" s="100">
        <f t="shared" si="9"/>
        <v>2013.5593220338988</v>
      </c>
      <c r="O46" s="101">
        <f t="shared" si="10"/>
        <v>13200.000000000002</v>
      </c>
      <c r="P46" s="1"/>
      <c r="Q46" s="1"/>
      <c r="R46" s="1"/>
      <c r="S46" s="1"/>
      <c r="T46" s="281"/>
      <c r="U46" s="281"/>
      <c r="V46" s="281"/>
      <c r="W46" s="281"/>
      <c r="X46" s="281"/>
      <c r="Y46" s="281"/>
    </row>
    <row r="47" spans="1:27">
      <c r="A47" s="33">
        <v>6</v>
      </c>
      <c r="B47" s="34" t="str">
        <f t="shared" si="4"/>
        <v>Лот 79.Аренда вышки ,высота 32 м</v>
      </c>
      <c r="C47" s="283">
        <v>1</v>
      </c>
      <c r="D47" s="35">
        <f t="shared" si="11"/>
        <v>1</v>
      </c>
      <c r="E47" s="164">
        <f t="shared" si="11"/>
        <v>0</v>
      </c>
      <c r="F47" s="36" t="s">
        <v>32</v>
      </c>
      <c r="G47" s="386">
        <f t="shared" si="5"/>
        <v>0</v>
      </c>
      <c r="H47" s="384">
        <f t="shared" si="5"/>
        <v>0</v>
      </c>
      <c r="I47" s="388">
        <f t="shared" si="12"/>
        <v>0</v>
      </c>
      <c r="J47" s="65">
        <f t="shared" si="13"/>
        <v>13330.508474576272</v>
      </c>
      <c r="K47" s="61">
        <f t="shared" si="6"/>
        <v>2399.4915254237294</v>
      </c>
      <c r="L47" s="62">
        <f t="shared" si="7"/>
        <v>15730.000000000002</v>
      </c>
      <c r="M47" s="99">
        <f t="shared" si="8"/>
        <v>13330.508474576272</v>
      </c>
      <c r="N47" s="100">
        <f t="shared" si="9"/>
        <v>2399.4915254237294</v>
      </c>
      <c r="O47" s="101">
        <f t="shared" si="10"/>
        <v>15730.000000000002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>
      <c r="A48" s="33">
        <v>7</v>
      </c>
      <c r="B48" s="34" t="str">
        <f t="shared" si="4"/>
        <v>Лот 80. Аренда автокрана 18м</v>
      </c>
      <c r="C48" s="283">
        <v>1</v>
      </c>
      <c r="D48" s="35">
        <f t="shared" si="11"/>
        <v>1</v>
      </c>
      <c r="E48" s="164">
        <f t="shared" si="11"/>
        <v>0</v>
      </c>
      <c r="F48" s="36" t="s">
        <v>32</v>
      </c>
      <c r="G48" s="386">
        <f t="shared" si="5"/>
        <v>0</v>
      </c>
      <c r="H48" s="384">
        <f t="shared" si="5"/>
        <v>0</v>
      </c>
      <c r="I48" s="388">
        <f t="shared" si="12"/>
        <v>0</v>
      </c>
      <c r="J48" s="65">
        <f t="shared" si="13"/>
        <v>9228.8135593220341</v>
      </c>
      <c r="K48" s="61">
        <f t="shared" si="6"/>
        <v>1661.1864406779662</v>
      </c>
      <c r="L48" s="62">
        <f t="shared" si="7"/>
        <v>10890</v>
      </c>
      <c r="M48" s="99">
        <f t="shared" si="8"/>
        <v>9228.8135593220341</v>
      </c>
      <c r="N48" s="100">
        <f t="shared" si="9"/>
        <v>1661.1864406779662</v>
      </c>
      <c r="O48" s="101">
        <f t="shared" si="10"/>
        <v>10890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>
      <c r="A49" s="33">
        <v>8</v>
      </c>
      <c r="B49" s="34" t="str">
        <f t="shared" si="4"/>
        <v>Лот 81. Аренда автокрана 22м</v>
      </c>
      <c r="C49" s="283">
        <v>1</v>
      </c>
      <c r="D49" s="35">
        <f t="shared" si="11"/>
        <v>1</v>
      </c>
      <c r="E49" s="164">
        <f t="shared" si="11"/>
        <v>0</v>
      </c>
      <c r="F49" s="36" t="s">
        <v>32</v>
      </c>
      <c r="G49" s="386">
        <f t="shared" si="5"/>
        <v>0</v>
      </c>
      <c r="H49" s="384">
        <f t="shared" si="5"/>
        <v>0</v>
      </c>
      <c r="I49" s="388">
        <f t="shared" si="12"/>
        <v>0</v>
      </c>
      <c r="J49" s="65">
        <f t="shared" si="13"/>
        <v>9228.8135593220341</v>
      </c>
      <c r="K49" s="61">
        <f t="shared" si="6"/>
        <v>1661.1864406779662</v>
      </c>
      <c r="L49" s="62">
        <f t="shared" si="7"/>
        <v>10890</v>
      </c>
      <c r="M49" s="99">
        <f t="shared" si="8"/>
        <v>9228.8135593220341</v>
      </c>
      <c r="N49" s="100">
        <f t="shared" si="9"/>
        <v>1661.1864406779662</v>
      </c>
      <c r="O49" s="101">
        <f t="shared" si="10"/>
        <v>10890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>
      <c r="A50" s="33">
        <v>9</v>
      </c>
      <c r="B50" s="34" t="str">
        <f t="shared" si="4"/>
        <v>Лот 82. Аренда автокрана 28м</v>
      </c>
      <c r="C50" s="283">
        <v>1</v>
      </c>
      <c r="D50" s="35">
        <f t="shared" si="11"/>
        <v>1</v>
      </c>
      <c r="E50" s="164">
        <f t="shared" si="11"/>
        <v>0</v>
      </c>
      <c r="F50" s="36" t="s">
        <v>32</v>
      </c>
      <c r="G50" s="386">
        <f t="shared" si="5"/>
        <v>0</v>
      </c>
      <c r="H50" s="384">
        <f t="shared" si="5"/>
        <v>0</v>
      </c>
      <c r="I50" s="388">
        <f t="shared" si="12"/>
        <v>0</v>
      </c>
      <c r="J50" s="65">
        <f t="shared" si="13"/>
        <v>11186.440677966104</v>
      </c>
      <c r="K50" s="61">
        <f t="shared" si="6"/>
        <v>2013.5593220338988</v>
      </c>
      <c r="L50" s="62">
        <f t="shared" si="7"/>
        <v>13200.000000000002</v>
      </c>
      <c r="M50" s="99">
        <f t="shared" si="8"/>
        <v>11186.440677966104</v>
      </c>
      <c r="N50" s="100">
        <f t="shared" si="9"/>
        <v>2013.5593220338988</v>
      </c>
      <c r="O50" s="101">
        <f t="shared" si="10"/>
        <v>13200.000000000002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>
      <c r="A51" s="33">
        <v>10</v>
      </c>
      <c r="B51" s="34" t="str">
        <f t="shared" si="4"/>
        <v>Лот 83. Аренда автокрана 32м</v>
      </c>
      <c r="C51" s="283">
        <v>1</v>
      </c>
      <c r="D51" s="35">
        <f t="shared" si="11"/>
        <v>1</v>
      </c>
      <c r="E51" s="164">
        <f t="shared" si="11"/>
        <v>0</v>
      </c>
      <c r="F51" s="36" t="s">
        <v>32</v>
      </c>
      <c r="G51" s="386">
        <f t="shared" si="5"/>
        <v>0</v>
      </c>
      <c r="H51" s="384">
        <f t="shared" si="5"/>
        <v>0</v>
      </c>
      <c r="I51" s="388">
        <f t="shared" si="12"/>
        <v>0</v>
      </c>
      <c r="J51" s="65">
        <f t="shared" si="13"/>
        <v>11186.440677966104</v>
      </c>
      <c r="K51" s="61">
        <f t="shared" si="6"/>
        <v>2013.5593220338988</v>
      </c>
      <c r="L51" s="62">
        <f t="shared" si="7"/>
        <v>13200.000000000002</v>
      </c>
      <c r="M51" s="99">
        <f t="shared" si="8"/>
        <v>11186.440677966104</v>
      </c>
      <c r="N51" s="100">
        <f t="shared" si="9"/>
        <v>2013.5593220338988</v>
      </c>
      <c r="O51" s="101">
        <f t="shared" si="10"/>
        <v>13200.000000000002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>
      <c r="A52" s="33">
        <v>11</v>
      </c>
      <c r="B52" s="34" t="str">
        <f t="shared" si="4"/>
        <v xml:space="preserve">Лот 84.Демонтаж пленки с окон ,включая смывку клеевого слоя </v>
      </c>
      <c r="C52" s="283">
        <v>1</v>
      </c>
      <c r="D52" s="35">
        <f t="shared" si="11"/>
        <v>1</v>
      </c>
      <c r="E52" s="164">
        <f t="shared" si="11"/>
        <v>0</v>
      </c>
      <c r="F52" s="36" t="s">
        <v>32</v>
      </c>
      <c r="G52" s="386">
        <f t="shared" si="5"/>
        <v>0</v>
      </c>
      <c r="H52" s="384" t="str">
        <f t="shared" si="5"/>
        <v>кв.м.</v>
      </c>
      <c r="I52" s="388">
        <f t="shared" si="12"/>
        <v>0</v>
      </c>
      <c r="J52" s="65">
        <f t="shared" si="13"/>
        <v>196.25334522747548</v>
      </c>
      <c r="K52" s="61">
        <f t="shared" si="6"/>
        <v>35.325602140945591</v>
      </c>
      <c r="L52" s="62">
        <f t="shared" si="7"/>
        <v>231.57894736842107</v>
      </c>
      <c r="M52" s="99">
        <f t="shared" si="8"/>
        <v>196.25334522747548</v>
      </c>
      <c r="N52" s="100">
        <f t="shared" si="9"/>
        <v>35.325602140945591</v>
      </c>
      <c r="O52" s="101">
        <f t="shared" si="10"/>
        <v>231.57894736842107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>
      <c r="A53" s="33">
        <v>12</v>
      </c>
      <c r="B53" s="34" t="str">
        <f t="shared" si="4"/>
        <v>Лот 85 . Профиль  профилемALU-FRAME №7 PLUS</v>
      </c>
      <c r="C53" s="283">
        <v>1</v>
      </c>
      <c r="D53" s="35">
        <f t="shared" si="11"/>
        <v>1</v>
      </c>
      <c r="E53" s="164">
        <f t="shared" si="11"/>
        <v>0</v>
      </c>
      <c r="F53" s="36" t="s">
        <v>32</v>
      </c>
      <c r="G53" s="386">
        <f t="shared" si="5"/>
        <v>0</v>
      </c>
      <c r="H53" s="384" t="str">
        <f t="shared" si="5"/>
        <v>пог.м.</v>
      </c>
      <c r="I53" s="388">
        <f t="shared" si="12"/>
        <v>0</v>
      </c>
      <c r="J53" s="65">
        <f t="shared" si="13"/>
        <v>61.266478342749537</v>
      </c>
      <c r="K53" s="61">
        <f t="shared" si="6"/>
        <v>11.027966101694917</v>
      </c>
      <c r="L53" s="62">
        <f t="shared" si="7"/>
        <v>72.294444444444451</v>
      </c>
      <c r="M53" s="99">
        <f t="shared" si="8"/>
        <v>61.266478342749537</v>
      </c>
      <c r="N53" s="100">
        <f t="shared" si="9"/>
        <v>11.027966101694917</v>
      </c>
      <c r="O53" s="101">
        <f t="shared" si="10"/>
        <v>72.294444444444451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>
      <c r="A54" s="33">
        <v>13</v>
      </c>
      <c r="B54" s="34" t="str">
        <f t="shared" si="4"/>
        <v>Лот 86. Табличка «Велопарковка»  .Основа – композитный материал 3мм</v>
      </c>
      <c r="C54" s="283">
        <v>1</v>
      </c>
      <c r="D54" s="35">
        <f t="shared" si="11"/>
        <v>1</v>
      </c>
      <c r="E54" s="164">
        <f t="shared" si="11"/>
        <v>0</v>
      </c>
      <c r="F54" s="36" t="s">
        <v>32</v>
      </c>
      <c r="G54" s="386">
        <f t="shared" si="5"/>
        <v>0</v>
      </c>
      <c r="H54" s="384" t="str">
        <f t="shared" si="5"/>
        <v>шт.</v>
      </c>
      <c r="I54" s="388">
        <f t="shared" si="12"/>
        <v>0</v>
      </c>
      <c r="J54" s="65">
        <f t="shared" si="13"/>
        <v>785.93940595367894</v>
      </c>
      <c r="K54" s="61">
        <f t="shared" si="6"/>
        <v>141.4690930716622</v>
      </c>
      <c r="L54" s="62">
        <f t="shared" si="7"/>
        <v>927.40849902534114</v>
      </c>
      <c r="M54" s="99">
        <f t="shared" si="8"/>
        <v>785.93940595367894</v>
      </c>
      <c r="N54" s="100">
        <f t="shared" si="9"/>
        <v>141.4690930716622</v>
      </c>
      <c r="O54" s="101">
        <f t="shared" si="10"/>
        <v>927.40849902534114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>
      <c r="A55" s="33">
        <v>14</v>
      </c>
      <c r="B55" s="34" t="str">
        <f t="shared" si="4"/>
        <v>Лот 87Табличка подвесная двухсторонняя ПВХ 4 мм. УФ полноцветная печать 720 dpi матовая холодная ламинация. Изготовление.</v>
      </c>
      <c r="C55" s="283">
        <v>1</v>
      </c>
      <c r="D55" s="35">
        <f t="shared" si="11"/>
        <v>1</v>
      </c>
      <c r="E55" s="164">
        <f t="shared" si="11"/>
        <v>0</v>
      </c>
      <c r="F55" s="36" t="s">
        <v>32</v>
      </c>
      <c r="G55" s="386">
        <f t="shared" si="5"/>
        <v>0</v>
      </c>
      <c r="H55" s="384" t="str">
        <f t="shared" si="5"/>
        <v>кв.м.</v>
      </c>
      <c r="I55" s="388">
        <f t="shared" si="12"/>
        <v>0</v>
      </c>
      <c r="J55" s="65">
        <f t="shared" si="13"/>
        <v>1577.3986189579412</v>
      </c>
      <c r="K55" s="61">
        <f t="shared" si="6"/>
        <v>283.93175141242938</v>
      </c>
      <c r="L55" s="62">
        <f t="shared" si="7"/>
        <v>1861.3303703703705</v>
      </c>
      <c r="M55" s="99">
        <f t="shared" si="8"/>
        <v>1577.3986189579412</v>
      </c>
      <c r="N55" s="100">
        <f t="shared" si="9"/>
        <v>283.93175141242938</v>
      </c>
      <c r="O55" s="101">
        <f t="shared" si="10"/>
        <v>1861.3303703703705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>
      <c r="A56" s="110">
        <v>15</v>
      </c>
      <c r="B56" s="34" t="str">
        <f t="shared" si="4"/>
        <v>Лот 88. Баннер «Ремонт», 1200*1800 мм</v>
      </c>
      <c r="C56" s="283">
        <v>1</v>
      </c>
      <c r="D56" s="111">
        <f t="shared" si="11"/>
        <v>1</v>
      </c>
      <c r="E56" s="165">
        <f t="shared" si="11"/>
        <v>1200</v>
      </c>
      <c r="F56" s="112" t="s">
        <v>32</v>
      </c>
      <c r="G56" s="387">
        <f t="shared" si="5"/>
        <v>1800</v>
      </c>
      <c r="H56" s="385" t="str">
        <f t="shared" si="5"/>
        <v>шт.</v>
      </c>
      <c r="I56" s="388">
        <f t="shared" si="12"/>
        <v>0</v>
      </c>
      <c r="J56" s="113">
        <f t="shared" si="13"/>
        <v>2563.5593220338988</v>
      </c>
      <c r="K56" s="114">
        <f t="shared" si="6"/>
        <v>461.44067796610176</v>
      </c>
      <c r="L56" s="62">
        <f t="shared" si="7"/>
        <v>3025.0000000000005</v>
      </c>
      <c r="M56" s="99">
        <f t="shared" si="8"/>
        <v>2563.5593220338988</v>
      </c>
      <c r="N56" s="100">
        <f t="shared" si="9"/>
        <v>461.44067796610176</v>
      </c>
      <c r="O56" s="101">
        <f t="shared" si="10"/>
        <v>3025.0000000000005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>
      <c r="A57" s="110">
        <v>16</v>
      </c>
      <c r="B57" s="34" t="str">
        <f t="shared" si="4"/>
        <v>Лот  89 Баннер (проклейка, люверсы)</v>
      </c>
      <c r="C57" s="283">
        <v>1</v>
      </c>
      <c r="D57" s="111">
        <f t="shared" ref="D57:E57" si="14">D23</f>
        <v>1</v>
      </c>
      <c r="E57" s="165">
        <f t="shared" si="14"/>
        <v>0</v>
      </c>
      <c r="F57" s="112" t="s">
        <v>32</v>
      </c>
      <c r="G57" s="387">
        <f t="shared" ref="G57:H57" si="15">G23</f>
        <v>0</v>
      </c>
      <c r="H57" s="385" t="str">
        <f t="shared" si="15"/>
        <v>кв.м.</v>
      </c>
      <c r="I57" s="388">
        <f t="shared" si="12"/>
        <v>0</v>
      </c>
      <c r="J57" s="113">
        <f t="shared" ref="J57:J67" si="16">L57-K57</f>
        <v>419.71525423728821</v>
      </c>
      <c r="K57" s="114">
        <f t="shared" si="6"/>
        <v>75.548745762711874</v>
      </c>
      <c r="L57" s="62">
        <f t="shared" si="7"/>
        <v>495.26400000000007</v>
      </c>
      <c r="M57" s="99">
        <f t="shared" si="8"/>
        <v>419.71525423728821</v>
      </c>
      <c r="N57" s="100">
        <f t="shared" si="9"/>
        <v>75.548745762711874</v>
      </c>
      <c r="O57" s="101">
        <f t="shared" si="10"/>
        <v>495.26400000000007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>
      <c r="A58" s="110">
        <v>17</v>
      </c>
      <c r="B58" s="34" t="str">
        <f t="shared" si="4"/>
        <v>Лот 90.Прямоугольные вывески — Имидж отдела ПВХ 4 мм, УФ полноцветная печать 720 dpi. Двусторонняя. 1250*250 мм</v>
      </c>
      <c r="C58" s="283">
        <v>1</v>
      </c>
      <c r="D58" s="111">
        <f t="shared" ref="D58:E58" si="17">D24</f>
        <v>1</v>
      </c>
      <c r="E58" s="165">
        <f t="shared" si="17"/>
        <v>1250</v>
      </c>
      <c r="F58" s="112" t="s">
        <v>32</v>
      </c>
      <c r="G58" s="387">
        <f t="shared" ref="G58:H58" si="18">G24</f>
        <v>250</v>
      </c>
      <c r="H58" s="385" t="str">
        <f t="shared" si="18"/>
        <v>шт.</v>
      </c>
      <c r="I58" s="388">
        <f t="shared" si="12"/>
        <v>0</v>
      </c>
      <c r="J58" s="113">
        <f t="shared" si="16"/>
        <v>810.08474576271192</v>
      </c>
      <c r="K58" s="114">
        <f t="shared" si="6"/>
        <v>145.81525423728817</v>
      </c>
      <c r="L58" s="62">
        <f t="shared" si="7"/>
        <v>955.90000000000009</v>
      </c>
      <c r="M58" s="99">
        <f t="shared" si="8"/>
        <v>810.08474576271192</v>
      </c>
      <c r="N58" s="100">
        <f t="shared" si="9"/>
        <v>145.81525423728817</v>
      </c>
      <c r="O58" s="101">
        <f t="shared" si="10"/>
        <v>955.90000000000009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>
      <c r="A59" s="110">
        <v>18</v>
      </c>
      <c r="B59" s="34" t="str">
        <f t="shared" si="4"/>
        <v>Лот 91.Прямоугольные вывески — Имидж отдела ПВХ 4 мм, УФ полноцветная печать 720 dpi. Односторонняя. 1250*250 мм</v>
      </c>
      <c r="C59" s="283">
        <v>1</v>
      </c>
      <c r="D59" s="111">
        <f t="shared" ref="D59:E59" si="19">D25</f>
        <v>1</v>
      </c>
      <c r="E59" s="165">
        <f t="shared" si="19"/>
        <v>1250</v>
      </c>
      <c r="F59" s="112" t="s">
        <v>32</v>
      </c>
      <c r="G59" s="387">
        <f t="shared" ref="G59:H59" si="20">G25</f>
        <v>250</v>
      </c>
      <c r="H59" s="385" t="str">
        <f t="shared" si="20"/>
        <v>шт.</v>
      </c>
      <c r="I59" s="388">
        <f t="shared" si="12"/>
        <v>0</v>
      </c>
      <c r="J59" s="113">
        <f t="shared" si="16"/>
        <v>615.25423728813564</v>
      </c>
      <c r="K59" s="114">
        <f t="shared" si="6"/>
        <v>110.74576271186443</v>
      </c>
      <c r="L59" s="62">
        <f t="shared" si="7"/>
        <v>726.00000000000011</v>
      </c>
      <c r="M59" s="99">
        <f t="shared" si="8"/>
        <v>615.25423728813564</v>
      </c>
      <c r="N59" s="100">
        <f t="shared" si="9"/>
        <v>110.74576271186443</v>
      </c>
      <c r="O59" s="101">
        <f t="shared" si="10"/>
        <v>726.00000000000011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>
      <c r="A60" s="110">
        <v>19</v>
      </c>
      <c r="B60" s="34" t="str">
        <f t="shared" si="4"/>
        <v>Лот 92.Стрелки 350*700 мм</v>
      </c>
      <c r="C60" s="283">
        <v>1</v>
      </c>
      <c r="D60" s="111">
        <f t="shared" ref="D60:E60" si="21">D26</f>
        <v>1</v>
      </c>
      <c r="E60" s="165">
        <f t="shared" si="21"/>
        <v>350</v>
      </c>
      <c r="F60" s="112" t="s">
        <v>32</v>
      </c>
      <c r="G60" s="387">
        <f t="shared" ref="G60:H60" si="22">G26</f>
        <v>700</v>
      </c>
      <c r="H60" s="385" t="str">
        <f t="shared" si="22"/>
        <v>шт.</v>
      </c>
      <c r="I60" s="388">
        <f t="shared" si="12"/>
        <v>0</v>
      </c>
      <c r="J60" s="113">
        <f t="shared" si="16"/>
        <v>379.40677966101697</v>
      </c>
      <c r="K60" s="114">
        <f t="shared" si="6"/>
        <v>68.293220338983062</v>
      </c>
      <c r="L60" s="62">
        <f t="shared" si="7"/>
        <v>447.70000000000005</v>
      </c>
      <c r="M60" s="99">
        <f t="shared" si="8"/>
        <v>379.40677966101697</v>
      </c>
      <c r="N60" s="100">
        <f t="shared" si="9"/>
        <v>68.293220338983062</v>
      </c>
      <c r="O60" s="101">
        <f t="shared" si="10"/>
        <v>447.70000000000005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>
      <c r="A61" s="110">
        <v>20</v>
      </c>
      <c r="B61" s="34" t="str">
        <f t="shared" si="4"/>
        <v>Лот  93Рамка для плакатов . Формат А3 изготавливается из анодированного  профиля ALU-POSTER 25  . Задняя стенка - ПВХ 1 мм, передняя - "антиблик" 1мм. Изготовление.</v>
      </c>
      <c r="C61" s="283">
        <v>1</v>
      </c>
      <c r="D61" s="111">
        <f t="shared" ref="D61:E61" si="23">D27</f>
        <v>1</v>
      </c>
      <c r="E61" s="165">
        <f t="shared" si="23"/>
        <v>0</v>
      </c>
      <c r="F61" s="112" t="s">
        <v>32</v>
      </c>
      <c r="G61" s="387">
        <f t="shared" ref="G61:H61" si="24">G27</f>
        <v>0</v>
      </c>
      <c r="H61" s="385" t="str">
        <f t="shared" si="24"/>
        <v>шт.</v>
      </c>
      <c r="I61" s="388">
        <f t="shared" si="12"/>
        <v>0</v>
      </c>
      <c r="J61" s="113">
        <f t="shared" si="16"/>
        <v>897.41215751242521</v>
      </c>
      <c r="K61" s="114">
        <f t="shared" si="6"/>
        <v>161.53418835223653</v>
      </c>
      <c r="L61" s="62">
        <f t="shared" si="7"/>
        <v>1058.9463458646617</v>
      </c>
      <c r="M61" s="99">
        <f t="shared" si="8"/>
        <v>897.41215751242521</v>
      </c>
      <c r="N61" s="100">
        <f t="shared" si="9"/>
        <v>161.53418835223653</v>
      </c>
      <c r="O61" s="101">
        <f t="shared" si="10"/>
        <v>1058.9463458646617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>
      <c r="A62" s="110">
        <v>21</v>
      </c>
      <c r="B62" s="34" t="str">
        <f t="shared" si="4"/>
        <v>Лот  94.Стенд .Итоги работы магазина .</v>
      </c>
      <c r="C62" s="283">
        <v>1</v>
      </c>
      <c r="D62" s="111">
        <f t="shared" ref="D62:E62" si="25">D28</f>
        <v>1</v>
      </c>
      <c r="E62" s="165">
        <f t="shared" si="25"/>
        <v>1500</v>
      </c>
      <c r="F62" s="112" t="s">
        <v>32</v>
      </c>
      <c r="G62" s="387">
        <f t="shared" ref="G62:H62" si="26">G28</f>
        <v>1000</v>
      </c>
      <c r="H62" s="385" t="str">
        <f t="shared" si="26"/>
        <v>шт.</v>
      </c>
      <c r="I62" s="388">
        <f t="shared" si="12"/>
        <v>0</v>
      </c>
      <c r="J62" s="113">
        <f t="shared" si="16"/>
        <v>1741.0379290976973</v>
      </c>
      <c r="K62" s="114">
        <f t="shared" si="6"/>
        <v>313.38682723758552</v>
      </c>
      <c r="L62" s="62">
        <f t="shared" si="7"/>
        <v>2054.4247563352828</v>
      </c>
      <c r="M62" s="99">
        <f t="shared" si="8"/>
        <v>1741.0379290976973</v>
      </c>
      <c r="N62" s="100">
        <f t="shared" si="9"/>
        <v>313.38682723758552</v>
      </c>
      <c r="O62" s="101">
        <f t="shared" si="10"/>
        <v>2054.4247563352828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>
      <c r="A63" s="110">
        <v>22</v>
      </c>
      <c r="B63" s="34" t="str">
        <f t="shared" si="4"/>
        <v>Лот№95 .Табличка подвесная  двусторонняя ПВХ 4 мм.УФ полноцветная печать 720dpi матовая,холодная ламинация.Размер 900 ммх 210мм .Изготовление и Комплект крепежей (тросик стальной  диаметр 1мм в прозрачной оплетке из ПВХ ,зажим для тросика,дюбеля)</v>
      </c>
      <c r="C63" s="283">
        <v>1</v>
      </c>
      <c r="D63" s="111">
        <f t="shared" ref="D63:E63" si="27">D29</f>
        <v>1</v>
      </c>
      <c r="E63" s="165">
        <f t="shared" si="27"/>
        <v>900</v>
      </c>
      <c r="F63" s="112" t="s">
        <v>32</v>
      </c>
      <c r="G63" s="387">
        <f t="shared" ref="G63:H63" si="28">G29</f>
        <v>210</v>
      </c>
      <c r="H63" s="385" t="str">
        <f t="shared" si="28"/>
        <v>шт.</v>
      </c>
      <c r="I63" s="388">
        <f t="shared" si="12"/>
        <v>0</v>
      </c>
      <c r="J63" s="113">
        <f t="shared" si="16"/>
        <v>418.39663891366831</v>
      </c>
      <c r="K63" s="114">
        <f t="shared" si="6"/>
        <v>75.311395004460309</v>
      </c>
      <c r="L63" s="62">
        <f t="shared" si="7"/>
        <v>493.70803391812865</v>
      </c>
      <c r="M63" s="99">
        <f t="shared" si="8"/>
        <v>418.39663891366831</v>
      </c>
      <c r="N63" s="100">
        <f t="shared" si="9"/>
        <v>75.311395004460309</v>
      </c>
      <c r="O63" s="101">
        <f t="shared" si="10"/>
        <v>493.70803391812865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>
      <c r="A64" s="110">
        <v>23</v>
      </c>
      <c r="B64" s="34" t="str">
        <f t="shared" si="4"/>
        <v>Лот 96. Пластиковые рамки формат А4 красный</v>
      </c>
      <c r="C64" s="283">
        <v>1</v>
      </c>
      <c r="D64" s="111">
        <f t="shared" ref="D64:E64" si="29">D30</f>
        <v>1</v>
      </c>
      <c r="E64" s="165">
        <f t="shared" si="29"/>
        <v>210</v>
      </c>
      <c r="F64" s="112" t="s">
        <v>32</v>
      </c>
      <c r="G64" s="387">
        <f t="shared" ref="G64:H64" si="30">G30</f>
        <v>297</v>
      </c>
      <c r="H64" s="385" t="str">
        <f t="shared" si="30"/>
        <v>шт.</v>
      </c>
      <c r="I64" s="388">
        <f t="shared" si="12"/>
        <v>0</v>
      </c>
      <c r="J64" s="113">
        <f t="shared" si="16"/>
        <v>27.686440677966104</v>
      </c>
      <c r="K64" s="114">
        <f t="shared" si="6"/>
        <v>4.9835593220338987</v>
      </c>
      <c r="L64" s="62">
        <f t="shared" si="7"/>
        <v>32.67</v>
      </c>
      <c r="M64" s="99">
        <f t="shared" si="8"/>
        <v>27.686440677966104</v>
      </c>
      <c r="N64" s="100">
        <f t="shared" si="9"/>
        <v>4.9835593220338987</v>
      </c>
      <c r="O64" s="101">
        <f t="shared" si="10"/>
        <v>32.67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>
      <c r="A65" s="110">
        <v>24</v>
      </c>
      <c r="B65" s="34" t="str">
        <f t="shared" si="4"/>
        <v xml:space="preserve">Лот 97. Пластиковый протектор А4 глянцевый ПВХ </v>
      </c>
      <c r="C65" s="283">
        <v>1</v>
      </c>
      <c r="D65" s="111">
        <f t="shared" ref="D65:E65" si="31">D31</f>
        <v>1</v>
      </c>
      <c r="E65" s="165">
        <f t="shared" si="31"/>
        <v>210</v>
      </c>
      <c r="F65" s="112" t="s">
        <v>32</v>
      </c>
      <c r="G65" s="387">
        <f t="shared" ref="G65:H65" si="32">G31</f>
        <v>297</v>
      </c>
      <c r="H65" s="385" t="str">
        <f t="shared" si="32"/>
        <v>шт.</v>
      </c>
      <c r="I65" s="388">
        <f t="shared" si="12"/>
        <v>0</v>
      </c>
      <c r="J65" s="113">
        <f t="shared" si="16"/>
        <v>13.330508474576273</v>
      </c>
      <c r="K65" s="114">
        <f t="shared" si="6"/>
        <v>2.3994915254237292</v>
      </c>
      <c r="L65" s="62">
        <f t="shared" si="7"/>
        <v>15.730000000000002</v>
      </c>
      <c r="M65" s="99">
        <f t="shared" si="8"/>
        <v>13.330508474576273</v>
      </c>
      <c r="N65" s="100">
        <f t="shared" si="9"/>
        <v>2.3994915254237292</v>
      </c>
      <c r="O65" s="101">
        <f t="shared" si="10"/>
        <v>15.730000000000002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>
      <c r="A66" s="110">
        <v>25</v>
      </c>
      <c r="B66" s="34" t="str">
        <f t="shared" si="4"/>
        <v>Лот 98. Большой универсальный зажим с Т-образным</v>
      </c>
      <c r="C66" s="283">
        <v>1</v>
      </c>
      <c r="D66" s="111">
        <f t="shared" ref="D66:E66" si="33">D32</f>
        <v>1</v>
      </c>
      <c r="E66" s="165">
        <f t="shared" si="33"/>
        <v>0</v>
      </c>
      <c r="F66" s="112" t="s">
        <v>32</v>
      </c>
      <c r="G66" s="387">
        <f t="shared" ref="G66:H66" si="34">G32</f>
        <v>0</v>
      </c>
      <c r="H66" s="385" t="str">
        <f t="shared" si="34"/>
        <v>шт.</v>
      </c>
      <c r="I66" s="388">
        <f t="shared" si="12"/>
        <v>0</v>
      </c>
      <c r="J66" s="113">
        <f t="shared" si="16"/>
        <v>17.432203389830512</v>
      </c>
      <c r="K66" s="114">
        <f t="shared" si="6"/>
        <v>3.1377966101694921</v>
      </c>
      <c r="L66" s="62">
        <f t="shared" si="7"/>
        <v>20.570000000000004</v>
      </c>
      <c r="M66" s="99">
        <f t="shared" si="8"/>
        <v>17.432203389830512</v>
      </c>
      <c r="N66" s="100">
        <f t="shared" si="9"/>
        <v>3.1377966101694921</v>
      </c>
      <c r="O66" s="101">
        <f t="shared" si="10"/>
        <v>20.570000000000004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>
      <c r="A67" s="110">
        <v>26</v>
      </c>
      <c r="B67" s="34">
        <f t="shared" si="4"/>
        <v>0</v>
      </c>
      <c r="C67" s="283">
        <v>1</v>
      </c>
      <c r="D67" s="111">
        <f t="shared" ref="D67:E67" si="35">D33</f>
        <v>0</v>
      </c>
      <c r="E67" s="165">
        <f t="shared" si="35"/>
        <v>0</v>
      </c>
      <c r="F67" s="112" t="s">
        <v>32</v>
      </c>
      <c r="G67" s="387">
        <f t="shared" ref="G67:H67" si="36">G33</f>
        <v>0</v>
      </c>
      <c r="H67" s="385">
        <f t="shared" si="36"/>
        <v>0</v>
      </c>
      <c r="I67" s="388">
        <f t="shared" si="12"/>
        <v>0</v>
      </c>
      <c r="J67" s="113">
        <f t="shared" si="16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32581.554721626111</v>
      </c>
      <c r="L68" s="42">
        <f>SUM(L42:L67)</f>
        <v>213590.19206399334</v>
      </c>
      <c r="M68" s="103">
        <f>SUM(M42:M67)</f>
        <v>181008.63734236723</v>
      </c>
      <c r="N68" s="104">
        <f>SUM(N42:N67)</f>
        <v>32581.554721626111</v>
      </c>
      <c r="O68" s="104">
        <f>SUM(O42:O67)</f>
        <v>213590.19206399334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>
      <c r="A70" s="40"/>
      <c r="B70" s="681" t="str">
        <f>изд.1!A185</f>
        <v>Топоров Э.В.</v>
      </c>
      <c r="C70" s="681"/>
      <c r="D70" s="681"/>
      <c r="E70" s="681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23.863194444444446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>
      <c r="B71" s="682"/>
      <c r="C71" s="682"/>
      <c r="D71" s="682"/>
      <c r="E71" s="682"/>
      <c r="Q71" s="281"/>
      <c r="R71" s="281"/>
      <c r="S71" s="281"/>
      <c r="T71" s="281"/>
      <c r="U71" s="281"/>
      <c r="V71" s="281"/>
    </row>
    <row r="72" spans="1: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4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topLeftCell="D118" zoomScaleNormal="100" zoomScaleSheetLayoutView="85" zoomScalePageLayoutView="55" workbookViewId="0">
      <selection activeCell="H116" sqref="H116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5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4" t="str">
        <f>ЗАЯВКА!E8</f>
        <v>Х5</v>
      </c>
      <c r="B3" s="734"/>
      <c r="C3" s="734"/>
      <c r="D3" s="734"/>
      <c r="E3" s="115"/>
      <c r="F3" s="736" t="s">
        <v>1</v>
      </c>
      <c r="G3" s="736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рачета'!C4</f>
        <v>Лот 72.Монатж в торговом зале рекламной навигации (согласно приложению) .Высота потолков от  4х метров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рачета'!F4</f>
        <v>0</v>
      </c>
      <c r="G9" s="744">
        <f>'позиции для рачета'!D4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рачета'!G4</f>
        <v>0</v>
      </c>
      <c r="G10" s="745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 ht="4.1500000000000004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432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07">
        <f t="shared" si="1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89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ref="I90:I108" si="4">$F$11*H90*D90</f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4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4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5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0.8</v>
      </c>
      <c r="E118" s="758"/>
      <c r="F118" s="760"/>
      <c r="G118" s="756"/>
      <c r="H118" s="756"/>
      <c r="I118" s="762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>
        <v>10</v>
      </c>
      <c r="H119" s="3">
        <v>1</v>
      </c>
      <c r="I119" s="53">
        <f>IF(D119=0,0,(G119/60*H119/D119+F119/60)*E119)</f>
        <v>0.20833333333333331</v>
      </c>
      <c r="J119" s="53">
        <f>I119*инф.!$D$1</f>
        <v>52.083333333333329</v>
      </c>
      <c r="K119" s="53">
        <f>IF(I119=0,0,(инф.!$C$1)*I119)</f>
        <v>208.33333333333331</v>
      </c>
    </row>
    <row r="120" spans="1:11">
      <c r="A120" s="3">
        <v>2</v>
      </c>
      <c r="B120" s="276"/>
      <c r="C120" s="278" t="s">
        <v>23709</v>
      </c>
      <c r="D120" s="430">
        <f t="shared" ref="D120:D171" si="5">$D$118</f>
        <v>0.8</v>
      </c>
      <c r="E120" s="419">
        <v>1</v>
      </c>
      <c r="F120" s="276"/>
      <c r="G120" s="291">
        <v>2400</v>
      </c>
      <c r="H120" s="3">
        <f t="shared" ref="H120:H172" si="6">$F$11</f>
        <v>1</v>
      </c>
      <c r="I120" s="53">
        <f t="shared" ref="I120:I174" si="7">IF(D120=0,0,(G120/60*H120/D120+F120/60)*E120)</f>
        <v>50</v>
      </c>
      <c r="J120" s="53">
        <f>I120*инф.!$D$1</f>
        <v>12500</v>
      </c>
      <c r="K120" s="53">
        <f>IF(I120=0,0,(инф.!$C$1)*I120)</f>
        <v>50000</v>
      </c>
    </row>
    <row r="121" spans="1:11">
      <c r="A121" s="3">
        <v>3</v>
      </c>
      <c r="B121" s="276"/>
      <c r="C121" s="278" t="s">
        <v>23710</v>
      </c>
      <c r="D121" s="430">
        <f t="shared" si="5"/>
        <v>0.8</v>
      </c>
      <c r="E121" s="419">
        <v>1</v>
      </c>
      <c r="F121" s="276"/>
      <c r="G121" s="291">
        <v>70</v>
      </c>
      <c r="H121" s="3">
        <f t="shared" si="6"/>
        <v>1</v>
      </c>
      <c r="I121" s="53">
        <f t="shared" si="7"/>
        <v>1.4583333333333333</v>
      </c>
      <c r="J121" s="53">
        <f>I121*инф.!$D$1</f>
        <v>364.58333333333331</v>
      </c>
      <c r="K121" s="53">
        <f>IF(I121=0,0,(инф.!$C$1)*I121)</f>
        <v>1458.3333333333333</v>
      </c>
    </row>
    <row r="122" spans="1:11">
      <c r="A122" s="3">
        <v>4</v>
      </c>
      <c r="B122" s="276"/>
      <c r="C122" s="278" t="s">
        <v>23711</v>
      </c>
      <c r="D122" s="430">
        <f t="shared" si="5"/>
        <v>0.8</v>
      </c>
      <c r="E122" s="419">
        <v>1</v>
      </c>
      <c r="F122" s="276"/>
      <c r="G122" s="292">
        <v>40</v>
      </c>
      <c r="H122" s="3">
        <f t="shared" si="6"/>
        <v>1</v>
      </c>
      <c r="I122" s="53">
        <f t="shared" si="7"/>
        <v>0.83333333333333326</v>
      </c>
      <c r="J122" s="53">
        <f>I122*инф.!$D$1</f>
        <v>208.33333333333331</v>
      </c>
      <c r="K122" s="53">
        <f>IF(I122=0,0,(инф.!$C$1)*I122)</f>
        <v>833.33333333333326</v>
      </c>
    </row>
    <row r="123" spans="1:11">
      <c r="A123" s="3">
        <v>5</v>
      </c>
      <c r="B123" s="276"/>
      <c r="C123" s="278"/>
      <c r="D123" s="430">
        <f t="shared" si="5"/>
        <v>0.8</v>
      </c>
      <c r="E123" s="419"/>
      <c r="F123" s="276"/>
      <c r="G123" s="291"/>
      <c r="H123" s="3">
        <f t="shared" si="6"/>
        <v>1</v>
      </c>
      <c r="I123" s="53">
        <f>IF(D123=0,0,(G123/60*H123/D123+F123/60)*E123)</f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0.8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0.8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5"/>
        <v>0.8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5"/>
        <v>0.8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5"/>
        <v>0.8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5"/>
        <v>0.8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5"/>
        <v>0.8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5"/>
        <v>0.8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5"/>
        <v>0.8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5"/>
        <v>0.8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5"/>
        <v>0.8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5"/>
        <v>0.8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5"/>
        <v>0.8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5"/>
        <v>0.8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5"/>
        <v>0.8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5"/>
        <v>0.8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5"/>
        <v>0.8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5"/>
        <v>0.8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5"/>
        <v>0.8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5"/>
        <v>0.8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5"/>
        <v>0.8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5"/>
        <v>0.8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5"/>
        <v>0.8</v>
      </c>
      <c r="E146" s="423"/>
      <c r="F146" s="414"/>
      <c r="G146" s="417"/>
      <c r="H146" s="3">
        <f t="shared" si="6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5"/>
        <v>0.8</v>
      </c>
      <c r="E147" s="423"/>
      <c r="F147" s="414"/>
      <c r="G147" s="417"/>
      <c r="H147" s="3">
        <f t="shared" si="6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5"/>
        <v>0.8</v>
      </c>
      <c r="E148" s="423"/>
      <c r="F148" s="414"/>
      <c r="G148" s="417"/>
      <c r="H148" s="3">
        <f t="shared" si="6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5"/>
        <v>0.8</v>
      </c>
      <c r="E149" s="423"/>
      <c r="F149" s="414"/>
      <c r="G149" s="417"/>
      <c r="H149" s="3">
        <f t="shared" si="6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5"/>
        <v>0.8</v>
      </c>
      <c r="E150" s="423"/>
      <c r="F150" s="414"/>
      <c r="G150" s="417"/>
      <c r="H150" s="3">
        <f t="shared" si="6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5"/>
        <v>0.8</v>
      </c>
      <c r="E151" s="423"/>
      <c r="F151" s="414"/>
      <c r="G151" s="417"/>
      <c r="H151" s="3">
        <f t="shared" si="6"/>
        <v>1</v>
      </c>
      <c r="I151" s="53">
        <f t="shared" si="7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5"/>
        <v>0.8</v>
      </c>
      <c r="E152" s="423"/>
      <c r="F152" s="414"/>
      <c r="G152" s="417"/>
      <c r="H152" s="3">
        <f t="shared" si="6"/>
        <v>1</v>
      </c>
      <c r="I152" s="53">
        <f t="shared" si="7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5"/>
        <v>0.8</v>
      </c>
      <c r="E153" s="423"/>
      <c r="F153" s="414"/>
      <c r="G153" s="417"/>
      <c r="H153" s="3">
        <f t="shared" si="6"/>
        <v>1</v>
      </c>
      <c r="I153" s="53">
        <f t="shared" si="7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5"/>
        <v>0.8</v>
      </c>
      <c r="E154" s="423"/>
      <c r="F154" s="414"/>
      <c r="G154" s="417"/>
      <c r="H154" s="3">
        <f t="shared" si="6"/>
        <v>1</v>
      </c>
      <c r="I154" s="53">
        <f t="shared" si="7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5"/>
        <v>0.8</v>
      </c>
      <c r="E155" s="423"/>
      <c r="F155" s="414"/>
      <c r="G155" s="417"/>
      <c r="H155" s="3">
        <f t="shared" si="6"/>
        <v>1</v>
      </c>
      <c r="I155" s="53">
        <f t="shared" si="7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5"/>
        <v>0.8</v>
      </c>
      <c r="E156" s="423"/>
      <c r="F156" s="414"/>
      <c r="G156" s="417"/>
      <c r="H156" s="3">
        <f t="shared" si="6"/>
        <v>1</v>
      </c>
      <c r="I156" s="53">
        <f t="shared" si="7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5"/>
        <v>0.8</v>
      </c>
      <c r="E157" s="423"/>
      <c r="F157" s="414"/>
      <c r="G157" s="417"/>
      <c r="H157" s="3">
        <f t="shared" si="6"/>
        <v>1</v>
      </c>
      <c r="I157" s="53">
        <f t="shared" si="7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5"/>
        <v>0.8</v>
      </c>
      <c r="E158" s="423"/>
      <c r="F158" s="414"/>
      <c r="G158" s="417"/>
      <c r="H158" s="3">
        <f t="shared" si="6"/>
        <v>1</v>
      </c>
      <c r="I158" s="53">
        <f t="shared" si="7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5"/>
        <v>0.8</v>
      </c>
      <c r="E159" s="423"/>
      <c r="F159" s="414"/>
      <c r="G159" s="417"/>
      <c r="H159" s="3">
        <f t="shared" si="6"/>
        <v>1</v>
      </c>
      <c r="I159" s="53">
        <f t="shared" si="7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5"/>
        <v>0.8</v>
      </c>
      <c r="E160" s="423"/>
      <c r="F160" s="414"/>
      <c r="G160" s="417"/>
      <c r="H160" s="3">
        <f t="shared" si="6"/>
        <v>1</v>
      </c>
      <c r="I160" s="53">
        <f t="shared" si="7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5"/>
        <v>0.8</v>
      </c>
      <c r="E161" s="423"/>
      <c r="F161" s="414"/>
      <c r="G161" s="417"/>
      <c r="H161" s="3">
        <f t="shared" si="6"/>
        <v>1</v>
      </c>
      <c r="I161" s="53">
        <f t="shared" si="7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5"/>
        <v>0.8</v>
      </c>
      <c r="E162" s="423"/>
      <c r="F162" s="414"/>
      <c r="G162" s="417"/>
      <c r="H162" s="3">
        <f t="shared" si="6"/>
        <v>1</v>
      </c>
      <c r="I162" s="53">
        <f t="shared" si="7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5"/>
        <v>0.8</v>
      </c>
      <c r="E163" s="423"/>
      <c r="F163" s="414"/>
      <c r="G163" s="417"/>
      <c r="H163" s="3">
        <f t="shared" si="6"/>
        <v>1</v>
      </c>
      <c r="I163" s="53">
        <f t="shared" si="7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5"/>
        <v>0.8</v>
      </c>
      <c r="E164" s="423"/>
      <c r="F164" s="414"/>
      <c r="G164" s="417"/>
      <c r="H164" s="3">
        <f t="shared" si="6"/>
        <v>1</v>
      </c>
      <c r="I164" s="53">
        <f t="shared" si="7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5"/>
        <v>0.8</v>
      </c>
      <c r="E165" s="423"/>
      <c r="F165" s="414"/>
      <c r="G165" s="417"/>
      <c r="H165" s="3">
        <f t="shared" si="6"/>
        <v>1</v>
      </c>
      <c r="I165" s="53">
        <f t="shared" si="7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5"/>
        <v>0.8</v>
      </c>
      <c r="E166" s="423"/>
      <c r="F166" s="414"/>
      <c r="G166" s="417"/>
      <c r="H166" s="3">
        <f t="shared" si="6"/>
        <v>1</v>
      </c>
      <c r="I166" s="53">
        <f t="shared" si="7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5"/>
        <v>0.8</v>
      </c>
      <c r="E167" s="423"/>
      <c r="F167" s="414"/>
      <c r="G167" s="417"/>
      <c r="H167" s="417">
        <f t="shared" si="6"/>
        <v>1</v>
      </c>
      <c r="I167" s="417">
        <f t="shared" si="7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5"/>
        <v>0.8</v>
      </c>
      <c r="E168" s="420"/>
      <c r="F168" s="277"/>
      <c r="G168" s="293"/>
      <c r="H168" s="293">
        <f t="shared" si="6"/>
        <v>1</v>
      </c>
      <c r="I168" s="293">
        <f t="shared" si="7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5"/>
        <v>0.8</v>
      </c>
      <c r="E169" s="421"/>
      <c r="F169" s="239"/>
      <c r="G169" s="241">
        <f>E115</f>
        <v>0</v>
      </c>
      <c r="H169" s="241">
        <f t="shared" si="6"/>
        <v>1</v>
      </c>
      <c r="I169" s="241">
        <f t="shared" si="7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5"/>
        <v>0.8</v>
      </c>
      <c r="E170" s="422"/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5"/>
        <v>0.8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ref="D172:D174" si="8">$D$118</f>
        <v>0.8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0.8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0.8</v>
      </c>
      <c r="E174" s="419">
        <v>1</v>
      </c>
      <c r="F174" s="3"/>
      <c r="G174" s="155">
        <v>10</v>
      </c>
      <c r="H174" s="155">
        <v>1</v>
      </c>
      <c r="I174" s="155">
        <f t="shared" si="7"/>
        <v>0.20833333333333331</v>
      </c>
      <c r="J174" s="155">
        <f>I174*инф.!$D$1</f>
        <v>52.083333333333329</v>
      </c>
      <c r="K174" s="155">
        <f>IF(I174=0,0,(инф.!$C$1)*I174)</f>
        <v>208.33333333333331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52708.333333333343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52708.333333333343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2530</v>
      </c>
      <c r="H177" s="10" t="s">
        <v>121</v>
      </c>
      <c r="I177" s="9">
        <f>SUM(I119:I176)</f>
        <v>52.708333333333343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52708.333333333343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52708.333333333343</v>
      </c>
      <c r="G180" s="741"/>
      <c r="H180" s="741"/>
      <c r="I180" s="741"/>
      <c r="J180" s="741"/>
      <c r="K180" s="741"/>
    </row>
    <row r="181" spans="1:14" ht="15.75">
      <c r="A181" s="281" t="s">
        <v>101</v>
      </c>
      <c r="B181" s="281"/>
      <c r="C181" s="742"/>
      <c r="D181" s="742"/>
      <c r="E181" s="742"/>
      <c r="F181" s="742"/>
      <c r="G181" s="742"/>
      <c r="H181" s="742"/>
      <c r="I181" s="742"/>
      <c r="J181" s="742"/>
      <c r="K181" s="742"/>
    </row>
    <row r="182" spans="1:14" ht="15.75">
      <c r="A182" s="735"/>
      <c r="B182" s="735"/>
      <c r="C182" s="735"/>
      <c r="D182" s="735"/>
      <c r="E182" s="735"/>
      <c r="F182" s="735"/>
      <c r="G182" s="735"/>
      <c r="H182" s="735"/>
      <c r="I182" s="735"/>
      <c r="J182" s="735"/>
      <c r="K182" s="735"/>
    </row>
    <row r="183" spans="1:14" ht="15.75">
      <c r="A183" s="735"/>
      <c r="B183" s="735"/>
      <c r="C183" s="735"/>
      <c r="D183" s="735"/>
      <c r="E183" s="735"/>
      <c r="F183" s="735"/>
      <c r="G183" s="735"/>
      <c r="H183" s="735"/>
      <c r="I183" s="735"/>
      <c r="J183" s="735"/>
      <c r="K183" s="735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">
        <v>23660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12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13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12">
        <v>2</v>
      </c>
      <c r="B198" s="714"/>
      <c r="C198" s="716" t="str">
        <f>C120</f>
        <v>Монтаж подвесов</v>
      </c>
      <c r="D198" s="718">
        <v>1</v>
      </c>
      <c r="E198" s="720">
        <f>J120/H120</f>
        <v>12500</v>
      </c>
      <c r="F198" s="352"/>
      <c r="G198" s="722"/>
      <c r="H198" s="718">
        <v>1</v>
      </c>
      <c r="I198" s="357">
        <f>D198*E198</f>
        <v>12500</v>
      </c>
      <c r="J198" s="724"/>
      <c r="K198" s="725"/>
    </row>
    <row r="199" spans="1:11" ht="23.25" customHeight="1" thickBot="1">
      <c r="A199" s="713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12">
        <v>3</v>
      </c>
      <c r="B203" s="714"/>
      <c r="C203" s="716" t="str">
        <f>C121</f>
        <v>Монтаж на стену</v>
      </c>
      <c r="D203" s="718">
        <v>1</v>
      </c>
      <c r="E203" s="720">
        <f>J121/H121</f>
        <v>364.58333333333331</v>
      </c>
      <c r="F203" s="352"/>
      <c r="G203" s="722"/>
      <c r="H203" s="718">
        <v>1</v>
      </c>
      <c r="I203" s="357">
        <f>D203*E203</f>
        <v>364.58333333333331</v>
      </c>
      <c r="J203" s="724"/>
      <c r="K203" s="725"/>
    </row>
    <row r="204" spans="1:11" ht="15.75" thickBot="1">
      <c r="A204" s="713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12">
        <v>4</v>
      </c>
      <c r="B208" s="714"/>
      <c r="C208" s="716" t="str">
        <f>C122</f>
        <v>Монтаж на оборудование</v>
      </c>
      <c r="D208" s="718">
        <v>1</v>
      </c>
      <c r="E208" s="720">
        <f>J122/H122</f>
        <v>208.33333333333331</v>
      </c>
      <c r="F208" s="352"/>
      <c r="G208" s="722"/>
      <c r="H208" s="718">
        <v>1</v>
      </c>
      <c r="I208" s="357">
        <f>D208*E208</f>
        <v>208.33333333333331</v>
      </c>
      <c r="J208" s="724"/>
      <c r="K208" s="725"/>
    </row>
    <row r="209" spans="1:11" ht="15.75" thickBot="1">
      <c r="A209" s="713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12">
        <v>5</v>
      </c>
      <c r="B213" s="714"/>
      <c r="C213" s="716">
        <f>C123</f>
        <v>0</v>
      </c>
      <c r="D213" s="718">
        <v>1</v>
      </c>
      <c r="E213" s="720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13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12">
        <v>6</v>
      </c>
      <c r="B218" s="714"/>
      <c r="C218" s="716">
        <f>C124</f>
        <v>0</v>
      </c>
      <c r="D218" s="718">
        <v>1</v>
      </c>
      <c r="E218" s="720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13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12">
        <v>7</v>
      </c>
      <c r="B223" s="714"/>
      <c r="C223" s="716">
        <f>C125</f>
        <v>0</v>
      </c>
      <c r="D223" s="718">
        <v>1</v>
      </c>
      <c r="E223" s="720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13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12">
        <v>8</v>
      </c>
      <c r="B228" s="714"/>
      <c r="C228" s="716">
        <f>C126</f>
        <v>0</v>
      </c>
      <c r="D228" s="718">
        <v>1</v>
      </c>
      <c r="E228" s="720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13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12">
        <v>9</v>
      </c>
      <c r="B233" s="714"/>
      <c r="C233" s="716">
        <f>C127</f>
        <v>0</v>
      </c>
      <c r="D233" s="718">
        <v>1</v>
      </c>
      <c r="E233" s="720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13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12">
        <v>10</v>
      </c>
      <c r="B238" s="714"/>
      <c r="C238" s="716">
        <f>C128</f>
        <v>0</v>
      </c>
      <c r="D238" s="718">
        <v>1</v>
      </c>
      <c r="E238" s="720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13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12">
        <v>11</v>
      </c>
      <c r="B243" s="714"/>
      <c r="C243" s="716">
        <f>C129</f>
        <v>0</v>
      </c>
      <c r="D243" s="718">
        <v>1</v>
      </c>
      <c r="E243" s="720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13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12">
        <v>12</v>
      </c>
      <c r="B248" s="714"/>
      <c r="C248" s="716">
        <f>C130</f>
        <v>0</v>
      </c>
      <c r="D248" s="718">
        <v>1</v>
      </c>
      <c r="E248" s="720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13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12">
        <v>13</v>
      </c>
      <c r="B253" s="714"/>
      <c r="C253" s="716">
        <f>C131</f>
        <v>0</v>
      </c>
      <c r="D253" s="718">
        <v>1</v>
      </c>
      <c r="E253" s="720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13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12">
        <v>14</v>
      </c>
      <c r="B258" s="714"/>
      <c r="C258" s="716">
        <f>C132</f>
        <v>0</v>
      </c>
      <c r="D258" s="718"/>
      <c r="E258" s="720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13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12">
        <v>15</v>
      </c>
      <c r="B263" s="714"/>
      <c r="C263" s="716">
        <f>C133</f>
        <v>0</v>
      </c>
      <c r="D263" s="718"/>
      <c r="E263" s="720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13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12">
        <v>16</v>
      </c>
      <c r="B268" s="714"/>
      <c r="C268" s="716">
        <f>C134</f>
        <v>0</v>
      </c>
      <c r="D268" s="718"/>
      <c r="E268" s="720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13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12">
        <v>17</v>
      </c>
      <c r="B273" s="714"/>
      <c r="C273" s="716">
        <f>C135</f>
        <v>0</v>
      </c>
      <c r="D273" s="718"/>
      <c r="E273" s="720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13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12">
        <v>18</v>
      </c>
      <c r="B278" s="714"/>
      <c r="C278" s="716">
        <f>C136</f>
        <v>0</v>
      </c>
      <c r="D278" s="718"/>
      <c r="E278" s="720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13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12">
        <v>19</v>
      </c>
      <c r="B283" s="714"/>
      <c r="C283" s="716">
        <f>C137</f>
        <v>0</v>
      </c>
      <c r="D283" s="718"/>
      <c r="E283" s="720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13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12">
        <v>20</v>
      </c>
      <c r="B288" s="714"/>
      <c r="C288" s="716">
        <f>C138</f>
        <v>0</v>
      </c>
      <c r="D288" s="718"/>
      <c r="E288" s="720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13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autoFilter ref="A18:K177"/>
  <mergeCells count="335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7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topLeftCell="D122" zoomScaleNormal="100" zoomScalePageLayoutView="55" workbookViewId="0">
      <selection activeCell="D119" sqref="A119:XFD174"/>
    </sheetView>
  </sheetViews>
  <sheetFormatPr defaultColWidth="8.85546875" defaultRowHeight="1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6" t="s">
        <v>1</v>
      </c>
      <c r="G3" s="736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рачета'!C5</f>
        <v>Лот 73.Монатж в торговом зале рекламной навигации (согласно приложению) .Высота потолков до 4х метров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рачета'!F5</f>
        <v>0</v>
      </c>
      <c r="G9" s="744">
        <f>'позиции для рачета'!D5</f>
        <v>0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рачета'!G5</f>
        <v>0</v>
      </c>
      <c r="G10" s="745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 ht="4.9000000000000004" customHeight="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50" si="0">$F$11*H19*D19</f>
        <v>0</v>
      </c>
      <c r="J19" s="707">
        <f t="shared" ref="J19:J50" si="1"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si="1"/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ref="I51:I82" si="2">$F$11*H51*D51</f>
        <v>0</v>
      </c>
      <c r="J51" s="707">
        <f t="shared" ref="J51:J82" si="3">G51*I51*E51</f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2"/>
        <v>0</v>
      </c>
      <c r="J52" s="707">
        <f t="shared" si="3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2"/>
        <v>0</v>
      </c>
      <c r="J53" s="707">
        <f t="shared" si="3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2"/>
        <v>0</v>
      </c>
      <c r="J54" s="707">
        <f t="shared" si="3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2"/>
        <v>0</v>
      </c>
      <c r="J55" s="707">
        <f t="shared" si="3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2"/>
        <v>0</v>
      </c>
      <c r="J56" s="707">
        <f t="shared" si="3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2"/>
        <v>0</v>
      </c>
      <c r="J57" s="707">
        <f t="shared" si="3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2"/>
        <v>0</v>
      </c>
      <c r="J58" s="707">
        <f t="shared" si="3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2"/>
        <v>0</v>
      </c>
      <c r="J59" s="707">
        <f t="shared" si="3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2"/>
        <v>0</v>
      </c>
      <c r="J60" s="707">
        <f t="shared" si="3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2"/>
        <v>0</v>
      </c>
      <c r="J61" s="707">
        <f t="shared" si="3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2"/>
        <v>0</v>
      </c>
      <c r="J62" s="707">
        <f t="shared" si="3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2"/>
        <v>0</v>
      </c>
      <c r="J63" s="707">
        <f t="shared" si="3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2"/>
        <v>0</v>
      </c>
      <c r="J64" s="707">
        <f t="shared" si="3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2"/>
        <v>0</v>
      </c>
      <c r="J65" s="707">
        <f t="shared" si="3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2"/>
        <v>0</v>
      </c>
      <c r="J66" s="707">
        <f t="shared" si="3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2"/>
        <v>0</v>
      </c>
      <c r="J67" s="707">
        <f t="shared" si="3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2"/>
        <v>0</v>
      </c>
      <c r="J68" s="707">
        <f t="shared" si="3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2"/>
        <v>0</v>
      </c>
      <c r="J69" s="707">
        <f t="shared" si="3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2"/>
        <v>0</v>
      </c>
      <c r="J70" s="707">
        <f t="shared" si="3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2"/>
        <v>0</v>
      </c>
      <c r="J71" s="707">
        <f t="shared" si="3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2"/>
        <v>0</v>
      </c>
      <c r="J72" s="707">
        <f t="shared" si="3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2"/>
        <v>0</v>
      </c>
      <c r="J73" s="707">
        <f t="shared" si="3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2"/>
        <v>0</v>
      </c>
      <c r="J74" s="707">
        <f t="shared" si="3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2"/>
        <v>0</v>
      </c>
      <c r="J75" s="707">
        <f t="shared" si="3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2"/>
        <v>0</v>
      </c>
      <c r="J76" s="707">
        <f t="shared" si="3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2"/>
        <v>0</v>
      </c>
      <c r="J77" s="707">
        <f t="shared" si="3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2"/>
        <v>0</v>
      </c>
      <c r="J78" s="707">
        <f t="shared" si="3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2"/>
        <v>0</v>
      </c>
      <c r="J79" s="707">
        <f t="shared" si="3"/>
        <v>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2"/>
        <v>0</v>
      </c>
      <c r="J80" s="707">
        <f t="shared" si="3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2"/>
        <v>0</v>
      </c>
      <c r="J81" s="707">
        <f t="shared" si="3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2"/>
        <v>0</v>
      </c>
      <c r="J82" s="707">
        <f t="shared" si="3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4">$F$11*H83*D83</f>
        <v>0</v>
      </c>
      <c r="J83" s="707">
        <f t="shared" ref="J83:J108" si="5">G83*I83*E83</f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4"/>
        <v>0</v>
      </c>
      <c r="J84" s="707">
        <f t="shared" si="5"/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4"/>
        <v>0</v>
      </c>
      <c r="J85" s="707">
        <f t="shared" si="5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4"/>
        <v>0</v>
      </c>
      <c r="J86" s="707">
        <f t="shared" si="5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4"/>
        <v>0</v>
      </c>
      <c r="J87" s="707">
        <f t="shared" si="5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4"/>
        <v>0</v>
      </c>
      <c r="J88" s="707">
        <f t="shared" si="5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4"/>
        <v>0</v>
      </c>
      <c r="J89" s="707">
        <f t="shared" si="5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07">
        <f t="shared" si="5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07">
        <f t="shared" si="5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07">
        <f t="shared" si="5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07">
        <f t="shared" si="5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07">
        <f t="shared" si="5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07">
        <f t="shared" si="5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07">
        <f t="shared" si="5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07">
        <f t="shared" si="5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07">
        <f t="shared" si="5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07">
        <f t="shared" si="5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07">
        <f t="shared" si="5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07">
        <f t="shared" si="5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07">
        <f t="shared" si="5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4"/>
        <v>0</v>
      </c>
      <c r="J103" s="707">
        <f t="shared" si="5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4"/>
        <v>0</v>
      </c>
      <c r="J104" s="707">
        <f t="shared" si="5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07">
        <f t="shared" si="5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07">
        <f t="shared" si="5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07">
        <f t="shared" si="5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07">
        <f t="shared" si="5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0.8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2" si="6">$D$118</f>
        <v>0.8</v>
      </c>
      <c r="E119" s="419">
        <v>1</v>
      </c>
      <c r="F119" s="285"/>
      <c r="G119" s="291">
        <v>10</v>
      </c>
      <c r="H119" s="3">
        <v>1</v>
      </c>
      <c r="I119" s="53">
        <f t="shared" ref="I119:I150" si="7">IF(D119=0,0,(G119/60*H119/D119+F119/60)*E119)</f>
        <v>0.20833333333333331</v>
      </c>
      <c r="J119" s="53">
        <f>I119*инф.!$D$1</f>
        <v>52.083333333333329</v>
      </c>
      <c r="K119" s="53">
        <f>IF(I119=0,0,(инф.!$C$1)*I119)</f>
        <v>208.33333333333331</v>
      </c>
    </row>
    <row r="120" spans="1:11">
      <c r="A120" s="3">
        <v>2</v>
      </c>
      <c r="B120" s="276"/>
      <c r="C120" s="278" t="s">
        <v>23709</v>
      </c>
      <c r="D120" s="430">
        <f t="shared" si="6"/>
        <v>0.8</v>
      </c>
      <c r="E120" s="419">
        <v>1</v>
      </c>
      <c r="F120" s="276"/>
      <c r="G120" s="291">
        <v>2000</v>
      </c>
      <c r="H120" s="3">
        <f t="shared" ref="H120:H172" si="8">$F$11</f>
        <v>1</v>
      </c>
      <c r="I120" s="53">
        <f t="shared" si="7"/>
        <v>41.666666666666664</v>
      </c>
      <c r="J120" s="53">
        <f>I120*инф.!$D$1</f>
        <v>10416.666666666666</v>
      </c>
      <c r="K120" s="53">
        <f>IF(I120=0,0,(инф.!$C$1)*I120)</f>
        <v>41666.666666666664</v>
      </c>
    </row>
    <row r="121" spans="1:11">
      <c r="A121" s="3">
        <v>3</v>
      </c>
      <c r="B121" s="276"/>
      <c r="C121" s="278" t="s">
        <v>23710</v>
      </c>
      <c r="D121" s="430">
        <f t="shared" si="6"/>
        <v>0.8</v>
      </c>
      <c r="E121" s="419">
        <v>1</v>
      </c>
      <c r="F121" s="276"/>
      <c r="G121" s="291">
        <v>70</v>
      </c>
      <c r="H121" s="3">
        <f t="shared" si="8"/>
        <v>1</v>
      </c>
      <c r="I121" s="53">
        <f t="shared" si="7"/>
        <v>1.4583333333333333</v>
      </c>
      <c r="J121" s="53">
        <f>I121*инф.!$D$1</f>
        <v>364.58333333333331</v>
      </c>
      <c r="K121" s="53">
        <f>IF(I121=0,0,(инф.!$C$1)*I121)</f>
        <v>1458.3333333333333</v>
      </c>
    </row>
    <row r="122" spans="1:11">
      <c r="A122" s="3">
        <v>4</v>
      </c>
      <c r="B122" s="276"/>
      <c r="C122" s="278" t="s">
        <v>23711</v>
      </c>
      <c r="D122" s="430">
        <f t="shared" si="6"/>
        <v>0.8</v>
      </c>
      <c r="E122" s="419">
        <v>1</v>
      </c>
      <c r="F122" s="276"/>
      <c r="G122" s="292">
        <v>40</v>
      </c>
      <c r="H122" s="3">
        <f t="shared" si="8"/>
        <v>1</v>
      </c>
      <c r="I122" s="53">
        <f t="shared" si="7"/>
        <v>0.83333333333333326</v>
      </c>
      <c r="J122" s="53">
        <f>I122*инф.!$D$1</f>
        <v>208.33333333333331</v>
      </c>
      <c r="K122" s="53">
        <f>IF(I122=0,0,(инф.!$C$1)*I122)</f>
        <v>833.33333333333326</v>
      </c>
    </row>
    <row r="123" spans="1:11">
      <c r="A123" s="3">
        <v>5</v>
      </c>
      <c r="B123" s="276"/>
      <c r="C123" s="278"/>
      <c r="D123" s="430">
        <f t="shared" si="6"/>
        <v>0.8</v>
      </c>
      <c r="E123" s="419"/>
      <c r="F123" s="276"/>
      <c r="G123" s="291"/>
      <c r="H123" s="3">
        <f t="shared" si="8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0.8</v>
      </c>
      <c r="E124" s="419"/>
      <c r="F124" s="276"/>
      <c r="G124" s="291"/>
      <c r="H124" s="3">
        <f t="shared" si="8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0.8</v>
      </c>
      <c r="E125" s="419"/>
      <c r="F125" s="276"/>
      <c r="G125" s="291"/>
      <c r="H125" s="3">
        <f t="shared" si="8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0.8</v>
      </c>
      <c r="E126" s="419"/>
      <c r="F126" s="276"/>
      <c r="G126" s="291"/>
      <c r="H126" s="3">
        <f t="shared" si="8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0.8</v>
      </c>
      <c r="E127" s="419"/>
      <c r="F127" s="276"/>
      <c r="G127" s="291"/>
      <c r="H127" s="3">
        <f t="shared" si="8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0.8</v>
      </c>
      <c r="E128" s="419"/>
      <c r="F128" s="276"/>
      <c r="G128" s="291"/>
      <c r="H128" s="3">
        <f t="shared" si="8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0.8</v>
      </c>
      <c r="E129" s="419"/>
      <c r="F129" s="276"/>
      <c r="G129" s="291"/>
      <c r="H129" s="3">
        <f t="shared" si="8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0.8</v>
      </c>
      <c r="E130" s="419"/>
      <c r="F130" s="276"/>
      <c r="G130" s="291"/>
      <c r="H130" s="3">
        <f t="shared" si="8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6"/>
        <v>0.8</v>
      </c>
      <c r="E131" s="419"/>
      <c r="F131" s="276"/>
      <c r="G131" s="291"/>
      <c r="H131" s="3">
        <f t="shared" si="8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6"/>
        <v>0.8</v>
      </c>
      <c r="E132" s="419"/>
      <c r="F132" s="276"/>
      <c r="G132" s="291"/>
      <c r="H132" s="3">
        <f t="shared" si="8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6"/>
        <v>0.8</v>
      </c>
      <c r="E133" s="419"/>
      <c r="F133" s="276"/>
      <c r="G133" s="291"/>
      <c r="H133" s="3">
        <f t="shared" si="8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6"/>
        <v>0.8</v>
      </c>
      <c r="E134" s="419"/>
      <c r="F134" s="276"/>
      <c r="G134" s="291"/>
      <c r="H134" s="3">
        <f t="shared" si="8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6"/>
        <v>0.8</v>
      </c>
      <c r="E135" s="419"/>
      <c r="F135" s="276"/>
      <c r="G135" s="291"/>
      <c r="H135" s="3">
        <f t="shared" si="8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6"/>
        <v>0.8</v>
      </c>
      <c r="E136" s="419"/>
      <c r="F136" s="276"/>
      <c r="G136" s="291"/>
      <c r="H136" s="3">
        <f t="shared" si="8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6"/>
        <v>0.8</v>
      </c>
      <c r="E137" s="423"/>
      <c r="F137" s="414"/>
      <c r="G137" s="417"/>
      <c r="H137" s="3">
        <f t="shared" si="8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6"/>
        <v>0.8</v>
      </c>
      <c r="E138" s="423"/>
      <c r="F138" s="414"/>
      <c r="G138" s="417"/>
      <c r="H138" s="3">
        <f t="shared" si="8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6"/>
        <v>0.8</v>
      </c>
      <c r="E139" s="423"/>
      <c r="F139" s="414"/>
      <c r="G139" s="417"/>
      <c r="H139" s="3">
        <f t="shared" si="8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0.8</v>
      </c>
      <c r="E140" s="423"/>
      <c r="F140" s="414"/>
      <c r="G140" s="417"/>
      <c r="H140" s="3">
        <f t="shared" si="8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0.8</v>
      </c>
      <c r="E141" s="423"/>
      <c r="F141" s="414"/>
      <c r="G141" s="417"/>
      <c r="H141" s="3">
        <f t="shared" si="8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0.8</v>
      </c>
      <c r="E142" s="423"/>
      <c r="F142" s="414"/>
      <c r="G142" s="417"/>
      <c r="H142" s="3">
        <f t="shared" si="8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0.8</v>
      </c>
      <c r="E143" s="423"/>
      <c r="F143" s="414"/>
      <c r="G143" s="417"/>
      <c r="H143" s="3">
        <f t="shared" si="8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0.8</v>
      </c>
      <c r="E144" s="423"/>
      <c r="F144" s="414"/>
      <c r="G144" s="417"/>
      <c r="H144" s="3">
        <f t="shared" si="8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0.8</v>
      </c>
      <c r="E145" s="423"/>
      <c r="F145" s="414"/>
      <c r="G145" s="417"/>
      <c r="H145" s="3">
        <f t="shared" si="8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0.8</v>
      </c>
      <c r="E146" s="423"/>
      <c r="F146" s="414"/>
      <c r="G146" s="417"/>
      <c r="H146" s="3">
        <f t="shared" si="8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0.8</v>
      </c>
      <c r="E147" s="423"/>
      <c r="F147" s="414"/>
      <c r="G147" s="417"/>
      <c r="H147" s="3">
        <f t="shared" si="8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0.8</v>
      </c>
      <c r="E148" s="423"/>
      <c r="F148" s="414"/>
      <c r="G148" s="417"/>
      <c r="H148" s="3">
        <f t="shared" si="8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0.8</v>
      </c>
      <c r="E149" s="423"/>
      <c r="F149" s="414"/>
      <c r="G149" s="417"/>
      <c r="H149" s="3">
        <f t="shared" si="8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0.8</v>
      </c>
      <c r="E150" s="423"/>
      <c r="F150" s="414"/>
      <c r="G150" s="417"/>
      <c r="H150" s="3">
        <f t="shared" si="8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0.8</v>
      </c>
      <c r="E151" s="423"/>
      <c r="F151" s="414"/>
      <c r="G151" s="417"/>
      <c r="H151" s="3">
        <f t="shared" si="8"/>
        <v>1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0.8</v>
      </c>
      <c r="E152" s="423"/>
      <c r="F152" s="414"/>
      <c r="G152" s="417"/>
      <c r="H152" s="3">
        <f t="shared" si="8"/>
        <v>1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0.8</v>
      </c>
      <c r="E153" s="423"/>
      <c r="F153" s="414"/>
      <c r="G153" s="417"/>
      <c r="H153" s="3">
        <f t="shared" si="8"/>
        <v>1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0.8</v>
      </c>
      <c r="E154" s="423"/>
      <c r="F154" s="414"/>
      <c r="G154" s="417"/>
      <c r="H154" s="3">
        <f t="shared" si="8"/>
        <v>1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0.8</v>
      </c>
      <c r="E155" s="423"/>
      <c r="F155" s="414"/>
      <c r="G155" s="417"/>
      <c r="H155" s="3">
        <f t="shared" si="8"/>
        <v>1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0.8</v>
      </c>
      <c r="E156" s="423"/>
      <c r="F156" s="414"/>
      <c r="G156" s="417"/>
      <c r="H156" s="3">
        <f t="shared" si="8"/>
        <v>1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0.8</v>
      </c>
      <c r="E157" s="423"/>
      <c r="F157" s="414"/>
      <c r="G157" s="417"/>
      <c r="H157" s="3">
        <f t="shared" si="8"/>
        <v>1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0.8</v>
      </c>
      <c r="E158" s="423"/>
      <c r="F158" s="414"/>
      <c r="G158" s="417"/>
      <c r="H158" s="3">
        <f t="shared" si="8"/>
        <v>1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0.8</v>
      </c>
      <c r="E159" s="423"/>
      <c r="F159" s="414"/>
      <c r="G159" s="417"/>
      <c r="H159" s="3">
        <f t="shared" si="8"/>
        <v>1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0.8</v>
      </c>
      <c r="E160" s="423"/>
      <c r="F160" s="414"/>
      <c r="G160" s="417"/>
      <c r="H160" s="3">
        <f t="shared" si="8"/>
        <v>1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0.8</v>
      </c>
      <c r="E161" s="423"/>
      <c r="F161" s="414"/>
      <c r="G161" s="417"/>
      <c r="H161" s="3">
        <f t="shared" si="8"/>
        <v>1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0.8</v>
      </c>
      <c r="E162" s="423"/>
      <c r="F162" s="414"/>
      <c r="G162" s="417"/>
      <c r="H162" s="3">
        <f t="shared" si="8"/>
        <v>1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0.8</v>
      </c>
      <c r="E163" s="423"/>
      <c r="F163" s="414"/>
      <c r="G163" s="417"/>
      <c r="H163" s="3">
        <f t="shared" si="8"/>
        <v>1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0.8</v>
      </c>
      <c r="E164" s="423"/>
      <c r="F164" s="414"/>
      <c r="G164" s="417"/>
      <c r="H164" s="3">
        <f t="shared" si="8"/>
        <v>1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0.8</v>
      </c>
      <c r="E165" s="423"/>
      <c r="F165" s="414"/>
      <c r="G165" s="417"/>
      <c r="H165" s="3">
        <f t="shared" si="8"/>
        <v>1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0.8</v>
      </c>
      <c r="E166" s="423"/>
      <c r="F166" s="414"/>
      <c r="G166" s="417"/>
      <c r="H166" s="3">
        <f t="shared" si="8"/>
        <v>1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6"/>
        <v>0.8</v>
      </c>
      <c r="E167" s="423"/>
      <c r="F167" s="414"/>
      <c r="G167" s="417"/>
      <c r="H167" s="417">
        <f t="shared" si="8"/>
        <v>1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6"/>
        <v>0.8</v>
      </c>
      <c r="E168" s="420"/>
      <c r="F168" s="277"/>
      <c r="G168" s="293"/>
      <c r="H168" s="293">
        <f t="shared" si="8"/>
        <v>1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0.8</v>
      </c>
      <c r="E169" s="421"/>
      <c r="F169" s="239"/>
      <c r="G169" s="241">
        <f>E115</f>
        <v>0</v>
      </c>
      <c r="H169" s="241">
        <f t="shared" si="8"/>
        <v>1</v>
      </c>
      <c r="I169" s="241">
        <f t="shared" si="9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0.8</v>
      </c>
      <c r="E170" s="422"/>
      <c r="F170" s="242"/>
      <c r="G170" s="244">
        <f>G115</f>
        <v>0</v>
      </c>
      <c r="H170" s="244">
        <f t="shared" si="8"/>
        <v>1</v>
      </c>
      <c r="I170" s="244">
        <f t="shared" si="9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0.8</v>
      </c>
      <c r="E171" s="422"/>
      <c r="F171" s="242"/>
      <c r="G171" s="244">
        <f>I115</f>
        <v>0</v>
      </c>
      <c r="H171" s="244">
        <f t="shared" si="8"/>
        <v>1</v>
      </c>
      <c r="I171" s="244">
        <f t="shared" si="9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0.8</v>
      </c>
      <c r="E172" s="419"/>
      <c r="F172" s="236"/>
      <c r="G172" s="237"/>
      <c r="H172" s="237">
        <f t="shared" si="8"/>
        <v>1</v>
      </c>
      <c r="I172" s="237">
        <f t="shared" si="9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ref="D173:D174" si="10">$D$118</f>
        <v>0.8</v>
      </c>
      <c r="E173" s="419"/>
      <c r="F173" s="236">
        <v>0</v>
      </c>
      <c r="G173" s="237"/>
      <c r="H173" s="237">
        <v>1</v>
      </c>
      <c r="I173" s="237">
        <f t="shared" si="9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10"/>
        <v>0.8</v>
      </c>
      <c r="E174" s="419">
        <v>1</v>
      </c>
      <c r="F174" s="3"/>
      <c r="G174" s="155">
        <v>10</v>
      </c>
      <c r="H174" s="155">
        <v>1</v>
      </c>
      <c r="I174" s="155">
        <f t="shared" si="9"/>
        <v>0.20833333333333331</v>
      </c>
      <c r="J174" s="155">
        <f>I174*инф.!$D$1</f>
        <v>52.083333333333329</v>
      </c>
      <c r="K174" s="155">
        <f>IF(I174=0,0,(инф.!$C$1)*I174)</f>
        <v>208.33333333333331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44375.000000000007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44375.000000000007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2130</v>
      </c>
      <c r="H177" s="10" t="s">
        <v>121</v>
      </c>
      <c r="I177" s="9">
        <f>SUM(I119:I176)</f>
        <v>44.375000000000007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44375.000000000007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44375.000000000007</v>
      </c>
      <c r="G180" s="771"/>
      <c r="H180" s="771"/>
      <c r="I180" s="771"/>
      <c r="J180" s="771"/>
      <c r="K180" s="771"/>
    </row>
    <row r="181" spans="1:14" ht="15.75">
      <c r="A181" s="281" t="s">
        <v>101</v>
      </c>
      <c r="B181" s="281"/>
      <c r="C181" s="772"/>
      <c r="D181" s="772"/>
      <c r="E181" s="772"/>
      <c r="F181" s="772"/>
      <c r="G181" s="772"/>
      <c r="H181" s="772"/>
      <c r="I181" s="772"/>
      <c r="J181" s="772"/>
      <c r="K181" s="772"/>
    </row>
    <row r="182" spans="1:14" ht="15.75">
      <c r="A182" s="768"/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</row>
    <row r="183" spans="1:14" ht="15.7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 t="str">
        <f>C120</f>
        <v>Монтаж подвесов</v>
      </c>
      <c r="D198" s="718"/>
      <c r="E198" s="763">
        <f>J120/H120</f>
        <v>10416.666666666666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 t="str">
        <f>C121</f>
        <v>Монтаж на стену</v>
      </c>
      <c r="D203" s="718"/>
      <c r="E203" s="763">
        <f>J121/H121</f>
        <v>364.58333333333331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 t="str">
        <f>C122</f>
        <v>Монтаж на оборудование</v>
      </c>
      <c r="D208" s="718"/>
      <c r="E208" s="763">
        <f>J122/H122</f>
        <v>208.33333333333331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4"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topLeftCell="D140" zoomScaleNormal="100" zoomScaleSheetLayoutView="100" zoomScalePageLayoutView="55" workbookViewId="0">
      <selection activeCell="L12" sqref="L1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6" t="s">
        <v>1</v>
      </c>
      <c r="G3" s="736"/>
      <c r="H3" s="18"/>
      <c r="I3" s="51"/>
      <c r="J3" s="346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42712</v>
      </c>
    </row>
    <row r="5" spans="1:11" ht="15.75">
      <c r="A5" s="737" t="s">
        <v>2</v>
      </c>
      <c r="B5" s="737"/>
      <c r="C5" s="737"/>
      <c r="D5" s="737"/>
      <c r="E5" s="737"/>
      <c r="F5" s="737"/>
      <c r="G5" s="737"/>
      <c r="H5" s="737"/>
      <c r="I5" s="737"/>
      <c r="J5" s="737"/>
      <c r="K5" s="737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8" t="str">
        <f>'позиции для рачета'!C6</f>
        <v>Лот 76.Аренда вышки ,высота 18 м</v>
      </c>
      <c r="E7" s="739"/>
      <c r="F7" s="739"/>
      <c r="G7" s="739"/>
      <c r="H7" s="739"/>
      <c r="I7" s="739"/>
      <c r="J7" s="739"/>
      <c r="K7" s="740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рачета'!F6</f>
        <v>0</v>
      </c>
      <c r="G9" s="744">
        <f>'позиции для рачета'!D6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рачета'!G6</f>
        <v>0</v>
      </c>
      <c r="G10" s="745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рачета'!E6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6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6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6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7" t="s">
        <v>152</v>
      </c>
      <c r="D17" s="747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07">
        <f>G19*I19*E19</f>
        <v>0</v>
      </c>
      <c r="K19" s="708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07">
        <f t="shared" ref="J20:J83" si="1">G20*I20*E20</f>
        <v>0</v>
      </c>
      <c r="K20" s="708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07">
        <f t="shared" si="1"/>
        <v>0</v>
      </c>
      <c r="K21" s="708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07">
        <f t="shared" si="1"/>
        <v>0</v>
      </c>
      <c r="K22" s="708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07">
        <f t="shared" si="1"/>
        <v>0</v>
      </c>
      <c r="K23" s="708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07">
        <f t="shared" si="1"/>
        <v>0</v>
      </c>
      <c r="K24" s="708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07">
        <f t="shared" si="1"/>
        <v>0</v>
      </c>
      <c r="K25" s="708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07">
        <f t="shared" si="1"/>
        <v>0</v>
      </c>
      <c r="K26" s="708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07">
        <f t="shared" si="1"/>
        <v>0</v>
      </c>
      <c r="K27" s="708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07">
        <f t="shared" si="1"/>
        <v>0</v>
      </c>
      <c r="K28" s="708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07">
        <f t="shared" si="1"/>
        <v>0</v>
      </c>
      <c r="K29" s="708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07">
        <f t="shared" si="1"/>
        <v>0</v>
      </c>
      <c r="K30" s="708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07">
        <f t="shared" si="1"/>
        <v>0</v>
      </c>
      <c r="K31" s="708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07">
        <f t="shared" si="1"/>
        <v>0</v>
      </c>
      <c r="K32" s="708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07">
        <f t="shared" si="1"/>
        <v>0</v>
      </c>
      <c r="K33" s="708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07">
        <f t="shared" si="1"/>
        <v>0</v>
      </c>
      <c r="K34" s="708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07">
        <f t="shared" si="1"/>
        <v>0</v>
      </c>
      <c r="K35" s="708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07">
        <f t="shared" si="1"/>
        <v>0</v>
      </c>
      <c r="K36" s="708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07">
        <f t="shared" si="1"/>
        <v>0</v>
      </c>
      <c r="K37" s="708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07">
        <f t="shared" si="1"/>
        <v>0</v>
      </c>
      <c r="K38" s="708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07">
        <f t="shared" si="1"/>
        <v>0</v>
      </c>
      <c r="K39" s="708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07">
        <f t="shared" si="1"/>
        <v>0</v>
      </c>
      <c r="K40" s="708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07">
        <f t="shared" si="1"/>
        <v>0</v>
      </c>
      <c r="K41" s="708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07">
        <f t="shared" si="1"/>
        <v>0</v>
      </c>
      <c r="K42" s="708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07">
        <f t="shared" si="1"/>
        <v>0</v>
      </c>
      <c r="K43" s="708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07">
        <f t="shared" si="1"/>
        <v>0</v>
      </c>
      <c r="K44" s="708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07">
        <f t="shared" si="1"/>
        <v>0</v>
      </c>
      <c r="K45" s="708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07">
        <f t="shared" si="1"/>
        <v>0</v>
      </c>
      <c r="K46" s="708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07">
        <f t="shared" si="1"/>
        <v>0</v>
      </c>
      <c r="K47" s="708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07">
        <f t="shared" si="1"/>
        <v>0</v>
      </c>
      <c r="K48" s="708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07">
        <f t="shared" si="1"/>
        <v>0</v>
      </c>
      <c r="K49" s="708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07">
        <f t="shared" si="1"/>
        <v>0</v>
      </c>
      <c r="K50" s="708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07">
        <f t="shared" si="1"/>
        <v>0</v>
      </c>
      <c r="K51" s="708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07">
        <f t="shared" si="1"/>
        <v>0</v>
      </c>
      <c r="K52" s="708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07">
        <f t="shared" si="1"/>
        <v>0</v>
      </c>
      <c r="K53" s="708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07">
        <f t="shared" si="1"/>
        <v>0</v>
      </c>
      <c r="K54" s="708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07">
        <f t="shared" si="1"/>
        <v>0</v>
      </c>
      <c r="K55" s="708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07">
        <f t="shared" si="1"/>
        <v>0</v>
      </c>
      <c r="K56" s="708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07">
        <f t="shared" si="1"/>
        <v>0</v>
      </c>
      <c r="K57" s="708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07">
        <f t="shared" si="1"/>
        <v>0</v>
      </c>
      <c r="K58" s="708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07">
        <f t="shared" si="1"/>
        <v>0</v>
      </c>
      <c r="K59" s="708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07">
        <f t="shared" si="1"/>
        <v>0</v>
      </c>
      <c r="K60" s="708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07">
        <f t="shared" si="1"/>
        <v>0</v>
      </c>
      <c r="K61" s="708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07">
        <f t="shared" si="1"/>
        <v>0</v>
      </c>
      <c r="K62" s="708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07">
        <f t="shared" si="1"/>
        <v>0</v>
      </c>
      <c r="K63" s="708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07">
        <f t="shared" si="1"/>
        <v>0</v>
      </c>
      <c r="K64" s="708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07">
        <f t="shared" si="1"/>
        <v>0</v>
      </c>
      <c r="K65" s="708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07">
        <f t="shared" si="1"/>
        <v>0</v>
      </c>
      <c r="K66" s="708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07">
        <f t="shared" si="1"/>
        <v>0</v>
      </c>
      <c r="K67" s="708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07">
        <f t="shared" si="1"/>
        <v>0</v>
      </c>
      <c r="K68" s="708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07">
        <f t="shared" si="1"/>
        <v>0</v>
      </c>
      <c r="K69" s="708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07">
        <f t="shared" si="1"/>
        <v>0</v>
      </c>
      <c r="K70" s="708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07">
        <f t="shared" si="1"/>
        <v>0</v>
      </c>
      <c r="K71" s="708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07">
        <f t="shared" si="1"/>
        <v>0</v>
      </c>
      <c r="K72" s="708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07">
        <f t="shared" si="1"/>
        <v>0</v>
      </c>
      <c r="K73" s="708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07">
        <f t="shared" si="1"/>
        <v>0</v>
      </c>
      <c r="K74" s="708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07">
        <f t="shared" si="1"/>
        <v>0</v>
      </c>
      <c r="K75" s="708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07">
        <f t="shared" si="1"/>
        <v>0</v>
      </c>
      <c r="K76" s="708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07">
        <f t="shared" si="1"/>
        <v>0</v>
      </c>
      <c r="K77" s="708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07">
        <f t="shared" si="1"/>
        <v>0</v>
      </c>
      <c r="K78" s="708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>
        <v>1</v>
      </c>
      <c r="I79" s="413">
        <f t="shared" si="0"/>
        <v>1</v>
      </c>
      <c r="J79" s="707">
        <f t="shared" si="1"/>
        <v>7500</v>
      </c>
      <c r="K79" s="708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07">
        <f t="shared" si="1"/>
        <v>0</v>
      </c>
      <c r="K80" s="708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07">
        <f t="shared" si="1"/>
        <v>0</v>
      </c>
      <c r="K81" s="708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07">
        <f t="shared" si="1"/>
        <v>0</v>
      </c>
      <c r="K82" s="708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07">
        <f t="shared" si="1"/>
        <v>0</v>
      </c>
      <c r="K83" s="708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07">
        <f t="shared" ref="J84:J108" si="3">G84*I84*E84</f>
        <v>0</v>
      </c>
      <c r="K84" s="708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07">
        <f t="shared" si="3"/>
        <v>0</v>
      </c>
      <c r="K85" s="708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07">
        <f t="shared" si="3"/>
        <v>0</v>
      </c>
      <c r="K86" s="708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07">
        <f t="shared" si="3"/>
        <v>0</v>
      </c>
      <c r="K87" s="708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07">
        <f t="shared" si="3"/>
        <v>0</v>
      </c>
      <c r="K88" s="708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ref="I89:I98" si="4">$F$11*H89*D89</f>
        <v>0</v>
      </c>
      <c r="J89" s="707">
        <f t="shared" si="3"/>
        <v>0</v>
      </c>
      <c r="K89" s="708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07">
        <f t="shared" si="3"/>
        <v>0</v>
      </c>
      <c r="K90" s="708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07">
        <f t="shared" si="3"/>
        <v>0</v>
      </c>
      <c r="K91" s="708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07">
        <f t="shared" si="3"/>
        <v>0</v>
      </c>
      <c r="K92" s="708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07">
        <f t="shared" si="3"/>
        <v>0</v>
      </c>
      <c r="K93" s="708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07">
        <f t="shared" si="3"/>
        <v>0</v>
      </c>
      <c r="K94" s="708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07">
        <f t="shared" si="3"/>
        <v>0</v>
      </c>
      <c r="K95" s="708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07">
        <f t="shared" si="3"/>
        <v>0</v>
      </c>
      <c r="K96" s="708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07">
        <f t="shared" si="3"/>
        <v>0</v>
      </c>
      <c r="K97" s="708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07">
        <f t="shared" si="3"/>
        <v>0</v>
      </c>
      <c r="K98" s="708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07">
        <f t="shared" si="3"/>
        <v>0</v>
      </c>
      <c r="K99" s="708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07">
        <f t="shared" si="3"/>
        <v>0</v>
      </c>
      <c r="K100" s="708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07">
        <f t="shared" si="3"/>
        <v>0</v>
      </c>
      <c r="K101" s="708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07">
        <f t="shared" si="3"/>
        <v>0</v>
      </c>
      <c r="K102" s="708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07">
        <f t="shared" si="3"/>
        <v>0</v>
      </c>
      <c r="K103" s="708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07">
        <f t="shared" si="3"/>
        <v>0</v>
      </c>
      <c r="K104" s="708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07">
        <f t="shared" si="3"/>
        <v>0</v>
      </c>
      <c r="K105" s="708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07">
        <f t="shared" si="3"/>
        <v>0</v>
      </c>
      <c r="K106" s="708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07">
        <f t="shared" si="3"/>
        <v>0</v>
      </c>
      <c r="K107" s="708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07">
        <f t="shared" si="3"/>
        <v>0</v>
      </c>
      <c r="K108" s="708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3" t="s">
        <v>116</v>
      </c>
      <c r="E110" s="743"/>
      <c r="F110" s="743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7500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7500</v>
      </c>
    </row>
    <row r="112" spans="1:11" s="223" customFormat="1" ht="24" customHeight="1">
      <c r="A112" s="177"/>
      <c r="B112" s="177"/>
      <c r="C112" s="748" t="s">
        <v>38</v>
      </c>
      <c r="D112" s="748"/>
      <c r="E112" s="748"/>
      <c r="F112" s="748"/>
      <c r="G112" s="748"/>
      <c r="H112" s="748"/>
      <c r="I112" s="748"/>
      <c r="J112" s="748"/>
      <c r="K112" s="748"/>
    </row>
    <row r="113" spans="1:11" ht="15.6" customHeight="1">
      <c r="A113" s="728" t="s">
        <v>150</v>
      </c>
      <c r="B113" s="729"/>
      <c r="C113" s="730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31"/>
      <c r="B114" s="732"/>
      <c r="C114" s="733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51" t="s">
        <v>7</v>
      </c>
      <c r="B117" s="753" t="s">
        <v>178</v>
      </c>
      <c r="C117" s="755" t="s">
        <v>151</v>
      </c>
      <c r="D117" s="379" t="s">
        <v>23449</v>
      </c>
      <c r="E117" s="757" t="s">
        <v>113</v>
      </c>
      <c r="F117" s="769" t="s">
        <v>118</v>
      </c>
      <c r="G117" s="755" t="s">
        <v>26</v>
      </c>
      <c r="H117" s="755" t="s">
        <v>117</v>
      </c>
      <c r="I117" s="761" t="s">
        <v>27</v>
      </c>
      <c r="J117" s="749" t="s">
        <v>10</v>
      </c>
      <c r="K117" s="750"/>
    </row>
    <row r="118" spans="1:11">
      <c r="A118" s="752"/>
      <c r="B118" s="754"/>
      <c r="C118" s="756"/>
      <c r="D118" s="431">
        <f>K9</f>
        <v>0.95</v>
      </c>
      <c r="E118" s="758"/>
      <c r="F118" s="770"/>
      <c r="G118" s="756"/>
      <c r="H118" s="756"/>
      <c r="I118" s="762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25" si="5"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si="5"/>
        <v>0.95</v>
      </c>
      <c r="E120" s="419"/>
      <c r="F120" s="276"/>
      <c r="G120" s="291"/>
      <c r="H120" s="3">
        <f t="shared" ref="H120:H172" si="6">$F$11</f>
        <v>1</v>
      </c>
      <c r="I120" s="53">
        <f t="shared" ref="I120:I174" si="7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5"/>
        <v>0.95</v>
      </c>
      <c r="E121" s="419"/>
      <c r="F121" s="276"/>
      <c r="G121" s="291"/>
      <c r="H121" s="3">
        <f t="shared" si="6"/>
        <v>1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5"/>
        <v>0.95</v>
      </c>
      <c r="E122" s="419"/>
      <c r="F122" s="276"/>
      <c r="G122" s="292"/>
      <c r="H122" s="3">
        <f t="shared" si="6"/>
        <v>1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0.95</v>
      </c>
      <c r="E123" s="419"/>
      <c r="F123" s="276"/>
      <c r="G123" s="291"/>
      <c r="H123" s="3">
        <f t="shared" si="6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0.95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0.95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ref="D126:D174" si="8">$D$118</f>
        <v>0.95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8"/>
        <v>0.95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8"/>
        <v>0.95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8"/>
        <v>0.95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8"/>
        <v>0.95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8"/>
        <v>0.95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8"/>
        <v>0.95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8"/>
        <v>0.95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8"/>
        <v>0.95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8"/>
        <v>0.95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8"/>
        <v>0.95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8"/>
        <v>0.95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8"/>
        <v>0.95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8"/>
        <v>0.95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8"/>
        <v>0.95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8"/>
        <v>0.95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8"/>
        <v>0.95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8"/>
        <v>0.95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8"/>
        <v>0.95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8"/>
        <v>0.95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>
      <c r="A146" s="3">
        <v>28</v>
      </c>
      <c r="B146" s="276"/>
      <c r="C146" s="279"/>
      <c r="D146" s="430">
        <f t="shared" si="8"/>
        <v>0.95</v>
      </c>
      <c r="E146" s="419"/>
      <c r="F146" s="276"/>
      <c r="G146" s="291"/>
      <c r="H146" s="3">
        <f t="shared" si="6"/>
        <v>1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8"/>
        <v>0.95</v>
      </c>
      <c r="E147" s="419"/>
      <c r="F147" s="276"/>
      <c r="G147" s="291"/>
      <c r="H147" s="3">
        <f t="shared" si="6"/>
        <v>1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8"/>
        <v>0.95</v>
      </c>
      <c r="E148" s="419"/>
      <c r="F148" s="276"/>
      <c r="G148" s="291"/>
      <c r="H148" s="3">
        <f t="shared" si="6"/>
        <v>1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8"/>
        <v>0.95</v>
      </c>
      <c r="E149" s="419"/>
      <c r="F149" s="276"/>
      <c r="G149" s="291"/>
      <c r="H149" s="3">
        <f t="shared" si="6"/>
        <v>1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8"/>
        <v>0.95</v>
      </c>
      <c r="E150" s="419"/>
      <c r="F150" s="276"/>
      <c r="G150" s="291"/>
      <c r="H150" s="3">
        <f t="shared" si="6"/>
        <v>1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8"/>
        <v>0.95</v>
      </c>
      <c r="E151" s="419"/>
      <c r="F151" s="276"/>
      <c r="G151" s="291"/>
      <c r="H151" s="3">
        <f t="shared" si="6"/>
        <v>1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8"/>
        <v>0.95</v>
      </c>
      <c r="E152" s="419"/>
      <c r="F152" s="276"/>
      <c r="G152" s="291"/>
      <c r="H152" s="3">
        <f t="shared" si="6"/>
        <v>1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8"/>
        <v>0.95</v>
      </c>
      <c r="E153" s="419"/>
      <c r="F153" s="276"/>
      <c r="G153" s="291"/>
      <c r="H153" s="3">
        <f t="shared" si="6"/>
        <v>1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8"/>
        <v>0.95</v>
      </c>
      <c r="E154" s="419"/>
      <c r="F154" s="276"/>
      <c r="G154" s="291"/>
      <c r="H154" s="3">
        <f t="shared" si="6"/>
        <v>1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8"/>
        <v>0.95</v>
      </c>
      <c r="E155" s="419"/>
      <c r="F155" s="276"/>
      <c r="G155" s="291"/>
      <c r="H155" s="3">
        <f t="shared" si="6"/>
        <v>1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8"/>
        <v>0.95</v>
      </c>
      <c r="E156" s="419"/>
      <c r="F156" s="276"/>
      <c r="G156" s="291"/>
      <c r="H156" s="3">
        <f t="shared" si="6"/>
        <v>1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8"/>
        <v>0.95</v>
      </c>
      <c r="E157" s="419"/>
      <c r="F157" s="276"/>
      <c r="G157" s="291"/>
      <c r="H157" s="3">
        <f t="shared" si="6"/>
        <v>1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8"/>
        <v>0.95</v>
      </c>
      <c r="E158" s="419"/>
      <c r="F158" s="276"/>
      <c r="G158" s="291"/>
      <c r="H158" s="3">
        <f t="shared" si="6"/>
        <v>1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8"/>
        <v>0.95</v>
      </c>
      <c r="E159" s="419"/>
      <c r="F159" s="276"/>
      <c r="G159" s="291"/>
      <c r="H159" s="3">
        <f t="shared" si="6"/>
        <v>1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8"/>
        <v>0.95</v>
      </c>
      <c r="E160" s="419"/>
      <c r="F160" s="276"/>
      <c r="G160" s="291"/>
      <c r="H160" s="3">
        <f t="shared" si="6"/>
        <v>1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8"/>
        <v>0.95</v>
      </c>
      <c r="E161" s="419"/>
      <c r="F161" s="276"/>
      <c r="G161" s="291"/>
      <c r="H161" s="3">
        <f t="shared" si="6"/>
        <v>1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8"/>
        <v>0.95</v>
      </c>
      <c r="E162" s="419"/>
      <c r="F162" s="276"/>
      <c r="G162" s="291"/>
      <c r="H162" s="3">
        <f t="shared" si="6"/>
        <v>1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8"/>
        <v>0.95</v>
      </c>
      <c r="E163" s="419"/>
      <c r="F163" s="276"/>
      <c r="G163" s="291"/>
      <c r="H163" s="3">
        <f t="shared" si="6"/>
        <v>1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8"/>
        <v>0.95</v>
      </c>
      <c r="E164" s="419"/>
      <c r="F164" s="276"/>
      <c r="G164" s="291"/>
      <c r="H164" s="3">
        <f t="shared" si="6"/>
        <v>1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8"/>
        <v>0.95</v>
      </c>
      <c r="E165" s="419"/>
      <c r="F165" s="276"/>
      <c r="G165" s="291"/>
      <c r="H165" s="3">
        <f t="shared" si="6"/>
        <v>1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8"/>
        <v>0.95</v>
      </c>
      <c r="E166" s="419"/>
      <c r="F166" s="276"/>
      <c r="G166" s="291"/>
      <c r="H166" s="3">
        <f t="shared" si="6"/>
        <v>1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8"/>
        <v>0.95</v>
      </c>
      <c r="E167" s="419"/>
      <c r="F167" s="276"/>
      <c r="G167" s="291"/>
      <c r="H167" s="291">
        <f t="shared" si="6"/>
        <v>1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8"/>
        <v>0.95</v>
      </c>
      <c r="E168" s="419"/>
      <c r="F168" s="276"/>
      <c r="G168" s="291"/>
      <c r="H168" s="291">
        <f t="shared" si="6"/>
        <v>1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8"/>
        <v>0.95</v>
      </c>
      <c r="E169" s="422"/>
      <c r="F169" s="242"/>
      <c r="G169" s="244">
        <f>E115</f>
        <v>0</v>
      </c>
      <c r="H169" s="244">
        <f t="shared" si="6"/>
        <v>1</v>
      </c>
      <c r="I169" s="244">
        <f t="shared" si="7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8"/>
        <v>0.95</v>
      </c>
      <c r="E170" s="422"/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8"/>
        <v>0.95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8"/>
        <v>0.95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0.95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0.95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7500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7500</v>
      </c>
      <c r="G180" s="771"/>
      <c r="H180" s="771"/>
      <c r="I180" s="771"/>
      <c r="J180" s="771"/>
      <c r="K180" s="771"/>
    </row>
    <row r="181" spans="1:14" ht="15.75">
      <c r="A181" s="281" t="s">
        <v>101</v>
      </c>
      <c r="B181" s="281"/>
      <c r="C181" s="772"/>
      <c r="D181" s="772"/>
      <c r="E181" s="772"/>
      <c r="F181" s="772"/>
      <c r="G181" s="772"/>
      <c r="H181" s="772"/>
      <c r="I181" s="772"/>
      <c r="J181" s="772"/>
      <c r="K181" s="772"/>
    </row>
    <row r="182" spans="1:14" ht="15.75">
      <c r="A182" s="768"/>
      <c r="B182" s="768"/>
      <c r="C182" s="768"/>
      <c r="D182" s="768"/>
      <c r="E182" s="768"/>
      <c r="F182" s="768"/>
      <c r="G182" s="768"/>
      <c r="H182" s="768"/>
      <c r="I182" s="768"/>
      <c r="J182" s="768"/>
      <c r="K182" s="768"/>
    </row>
    <row r="183" spans="1:14" ht="15.7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64" t="str">
        <f>изд.1!A185</f>
        <v>Топоров Э.В.</v>
      </c>
      <c r="B185" s="764"/>
      <c r="C185" s="764"/>
      <c r="D185" s="764"/>
      <c r="E185" s="245"/>
      <c r="F185" s="245"/>
      <c r="G185" s="245"/>
      <c r="H185" s="764"/>
      <c r="I185" s="764"/>
      <c r="J185" s="764"/>
      <c r="K185" s="764"/>
    </row>
    <row r="186" spans="1:14">
      <c r="A186" s="765"/>
      <c r="B186" s="765"/>
      <c r="C186" s="765"/>
      <c r="D186" s="765"/>
      <c r="E186" s="248"/>
      <c r="F186" s="248"/>
      <c r="G186" s="248"/>
      <c r="H186" s="765"/>
      <c r="I186" s="765"/>
      <c r="J186" s="765"/>
      <c r="K186" s="76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9" t="str">
        <f>$A$3</f>
        <v>Х5</v>
      </c>
      <c r="D191" s="709"/>
      <c r="E191" s="709"/>
      <c r="F191" s="709"/>
      <c r="G191" s="709"/>
      <c r="H191" s="709"/>
      <c r="I191" s="709"/>
      <c r="J191" s="709"/>
      <c r="K191" s="709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10" t="s">
        <v>23459</v>
      </c>
      <c r="K192" s="711"/>
    </row>
    <row r="193" spans="1:11" ht="24" customHeight="1">
      <c r="A193" s="766">
        <v>1</v>
      </c>
      <c r="B193" s="714"/>
      <c r="C193" s="716" t="str">
        <f>C119</f>
        <v>Подготовка рабоч. проекта на производство</v>
      </c>
      <c r="D193" s="718"/>
      <c r="E193" s="763"/>
      <c r="F193" s="352"/>
      <c r="G193" s="722"/>
      <c r="H193" s="718"/>
      <c r="I193" s="357">
        <f>D193*E193</f>
        <v>0</v>
      </c>
      <c r="J193" s="724"/>
      <c r="K193" s="725"/>
    </row>
    <row r="194" spans="1:11" ht="24" customHeight="1" thickBot="1">
      <c r="A194" s="767"/>
      <c r="B194" s="715"/>
      <c r="C194" s="717"/>
      <c r="D194" s="719"/>
      <c r="E194" s="721"/>
      <c r="F194" s="351"/>
      <c r="G194" s="723"/>
      <c r="H194" s="719"/>
      <c r="I194" s="358"/>
      <c r="J194" s="726"/>
      <c r="K194" s="727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9" t="str">
        <f>$A$3</f>
        <v>Х5</v>
      </c>
      <c r="D196" s="709"/>
      <c r="E196" s="709"/>
      <c r="F196" s="709"/>
      <c r="G196" s="709"/>
      <c r="H196" s="709"/>
      <c r="I196" s="709"/>
      <c r="J196" s="709"/>
      <c r="K196" s="709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10" t="s">
        <v>23459</v>
      </c>
      <c r="K197" s="711"/>
    </row>
    <row r="198" spans="1:11" ht="23.25" customHeight="1">
      <c r="A198" s="766">
        <v>2</v>
      </c>
      <c r="B198" s="714"/>
      <c r="C198" s="716">
        <f>C120</f>
        <v>0</v>
      </c>
      <c r="D198" s="718"/>
      <c r="E198" s="763">
        <f>J120/H120</f>
        <v>0</v>
      </c>
      <c r="F198" s="352"/>
      <c r="G198" s="722"/>
      <c r="H198" s="718">
        <v>1</v>
      </c>
      <c r="I198" s="357">
        <f>D198*E198</f>
        <v>0</v>
      </c>
      <c r="J198" s="724"/>
      <c r="K198" s="725"/>
    </row>
    <row r="199" spans="1:11" ht="23.25" customHeight="1" thickBot="1">
      <c r="A199" s="767"/>
      <c r="B199" s="715"/>
      <c r="C199" s="717"/>
      <c r="D199" s="719"/>
      <c r="E199" s="721"/>
      <c r="F199" s="351"/>
      <c r="G199" s="723"/>
      <c r="H199" s="719"/>
      <c r="I199" s="358"/>
      <c r="J199" s="726"/>
      <c r="K199" s="727"/>
    </row>
    <row r="200" spans="1:11" ht="15.75" thickBot="1"/>
    <row r="201" spans="1:11" ht="16.5" thickBot="1">
      <c r="A201" s="370"/>
      <c r="B201" s="370"/>
      <c r="C201" s="709" t="str">
        <f>$A$3</f>
        <v>Х5</v>
      </c>
      <c r="D201" s="709"/>
      <c r="E201" s="709"/>
      <c r="F201" s="709"/>
      <c r="G201" s="709"/>
      <c r="H201" s="709"/>
      <c r="I201" s="709"/>
      <c r="J201" s="709"/>
      <c r="K201" s="709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10" t="s">
        <v>23459</v>
      </c>
      <c r="K202" s="711"/>
    </row>
    <row r="203" spans="1:11">
      <c r="A203" s="766">
        <v>3</v>
      </c>
      <c r="B203" s="714"/>
      <c r="C203" s="716">
        <f>C121</f>
        <v>0</v>
      </c>
      <c r="D203" s="718"/>
      <c r="E203" s="763">
        <f>J121/H121</f>
        <v>0</v>
      </c>
      <c r="F203" s="352"/>
      <c r="G203" s="722"/>
      <c r="H203" s="718">
        <v>1</v>
      </c>
      <c r="I203" s="357">
        <f>D203*E203</f>
        <v>0</v>
      </c>
      <c r="J203" s="724"/>
      <c r="K203" s="725"/>
    </row>
    <row r="204" spans="1:11" ht="15.75" thickBot="1">
      <c r="A204" s="767"/>
      <c r="B204" s="715"/>
      <c r="C204" s="717"/>
      <c r="D204" s="719"/>
      <c r="E204" s="721"/>
      <c r="F204" s="351"/>
      <c r="G204" s="723"/>
      <c r="H204" s="719"/>
      <c r="I204" s="358"/>
      <c r="J204" s="726"/>
      <c r="K204" s="727"/>
    </row>
    <row r="205" spans="1:11" ht="15.75" thickBot="1"/>
    <row r="206" spans="1:11" ht="16.5" thickBot="1">
      <c r="A206" s="370"/>
      <c r="B206" s="370"/>
      <c r="C206" s="709" t="str">
        <f>$A$3</f>
        <v>Х5</v>
      </c>
      <c r="D206" s="709"/>
      <c r="E206" s="709"/>
      <c r="F206" s="709"/>
      <c r="G206" s="709"/>
      <c r="H206" s="709"/>
      <c r="I206" s="709"/>
      <c r="J206" s="709"/>
      <c r="K206" s="709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10" t="s">
        <v>23459</v>
      </c>
      <c r="K207" s="711"/>
    </row>
    <row r="208" spans="1:11">
      <c r="A208" s="766">
        <v>4</v>
      </c>
      <c r="B208" s="714"/>
      <c r="C208" s="716">
        <f>C122</f>
        <v>0</v>
      </c>
      <c r="D208" s="718"/>
      <c r="E208" s="763">
        <f>J122/H122</f>
        <v>0</v>
      </c>
      <c r="F208" s="352"/>
      <c r="G208" s="722"/>
      <c r="H208" s="718">
        <v>1</v>
      </c>
      <c r="I208" s="357">
        <f>D208*E208</f>
        <v>0</v>
      </c>
      <c r="J208" s="724"/>
      <c r="K208" s="725"/>
    </row>
    <row r="209" spans="1:11" ht="15.75" thickBot="1">
      <c r="A209" s="767"/>
      <c r="B209" s="715"/>
      <c r="C209" s="717"/>
      <c r="D209" s="719"/>
      <c r="E209" s="721"/>
      <c r="F209" s="351"/>
      <c r="G209" s="723"/>
      <c r="H209" s="719"/>
      <c r="I209" s="358"/>
      <c r="J209" s="726"/>
      <c r="K209" s="727"/>
    </row>
    <row r="210" spans="1:11" ht="15.75" thickBot="1"/>
    <row r="211" spans="1:11" ht="16.5" thickBot="1">
      <c r="A211" s="370"/>
      <c r="B211" s="370"/>
      <c r="C211" s="709" t="str">
        <f>$A$3</f>
        <v>Х5</v>
      </c>
      <c r="D211" s="709"/>
      <c r="E211" s="709"/>
      <c r="F211" s="709"/>
      <c r="G211" s="709"/>
      <c r="H211" s="709"/>
      <c r="I211" s="709"/>
      <c r="J211" s="709"/>
      <c r="K211" s="709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10" t="s">
        <v>23459</v>
      </c>
      <c r="K212" s="711"/>
    </row>
    <row r="213" spans="1:11">
      <c r="A213" s="766">
        <v>5</v>
      </c>
      <c r="B213" s="714"/>
      <c r="C213" s="716">
        <f>C123</f>
        <v>0</v>
      </c>
      <c r="D213" s="718"/>
      <c r="E213" s="763">
        <f>J123/H123</f>
        <v>0</v>
      </c>
      <c r="F213" s="352"/>
      <c r="G213" s="722"/>
      <c r="H213" s="718">
        <v>1</v>
      </c>
      <c r="I213" s="357">
        <f>D213*E213</f>
        <v>0</v>
      </c>
      <c r="J213" s="724"/>
      <c r="K213" s="725"/>
    </row>
    <row r="214" spans="1:11" ht="15.75" thickBot="1">
      <c r="A214" s="767"/>
      <c r="B214" s="715"/>
      <c r="C214" s="717"/>
      <c r="D214" s="719"/>
      <c r="E214" s="721"/>
      <c r="F214" s="351"/>
      <c r="G214" s="723"/>
      <c r="H214" s="719"/>
      <c r="I214" s="358"/>
      <c r="J214" s="726"/>
      <c r="K214" s="727"/>
    </row>
    <row r="215" spans="1:11" ht="15.75" thickBot="1"/>
    <row r="216" spans="1:11" ht="16.5" thickBot="1">
      <c r="A216" s="370"/>
      <c r="B216" s="370"/>
      <c r="C216" s="709" t="str">
        <f>$A$3</f>
        <v>Х5</v>
      </c>
      <c r="D216" s="709"/>
      <c r="E216" s="709"/>
      <c r="F216" s="709"/>
      <c r="G216" s="709"/>
      <c r="H216" s="709"/>
      <c r="I216" s="709"/>
      <c r="J216" s="709"/>
      <c r="K216" s="709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10" t="s">
        <v>23459</v>
      </c>
      <c r="K217" s="711"/>
    </row>
    <row r="218" spans="1:11">
      <c r="A218" s="766">
        <v>6</v>
      </c>
      <c r="B218" s="714"/>
      <c r="C218" s="716">
        <f>C124</f>
        <v>0</v>
      </c>
      <c r="D218" s="718"/>
      <c r="E218" s="763">
        <f>J124/H124</f>
        <v>0</v>
      </c>
      <c r="F218" s="352"/>
      <c r="G218" s="722"/>
      <c r="H218" s="718">
        <v>1</v>
      </c>
      <c r="I218" s="357">
        <f>D218*E218</f>
        <v>0</v>
      </c>
      <c r="J218" s="724"/>
      <c r="K218" s="725"/>
    </row>
    <row r="219" spans="1:11" ht="15.75" thickBot="1">
      <c r="A219" s="767"/>
      <c r="B219" s="715"/>
      <c r="C219" s="717"/>
      <c r="D219" s="719"/>
      <c r="E219" s="721"/>
      <c r="F219" s="351"/>
      <c r="G219" s="723"/>
      <c r="H219" s="719"/>
      <c r="I219" s="358"/>
      <c r="J219" s="726"/>
      <c r="K219" s="727"/>
    </row>
    <row r="220" spans="1:11" ht="15.75" thickBot="1"/>
    <row r="221" spans="1:11" ht="16.5" thickBot="1">
      <c r="A221" s="370"/>
      <c r="B221" s="370"/>
      <c r="C221" s="709" t="str">
        <f>$A$3</f>
        <v>Х5</v>
      </c>
      <c r="D221" s="709"/>
      <c r="E221" s="709"/>
      <c r="F221" s="709"/>
      <c r="G221" s="709"/>
      <c r="H221" s="709"/>
      <c r="I221" s="709"/>
      <c r="J221" s="709"/>
      <c r="K221" s="709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10" t="s">
        <v>23459</v>
      </c>
      <c r="K222" s="711"/>
    </row>
    <row r="223" spans="1:11">
      <c r="A223" s="766">
        <v>7</v>
      </c>
      <c r="B223" s="714"/>
      <c r="C223" s="716">
        <f>C125</f>
        <v>0</v>
      </c>
      <c r="D223" s="718"/>
      <c r="E223" s="763">
        <f>J125/H125</f>
        <v>0</v>
      </c>
      <c r="F223" s="352"/>
      <c r="G223" s="722"/>
      <c r="H223" s="718">
        <v>1</v>
      </c>
      <c r="I223" s="357">
        <f>D223*E223</f>
        <v>0</v>
      </c>
      <c r="J223" s="724"/>
      <c r="K223" s="725"/>
    </row>
    <row r="224" spans="1:11" ht="15.75" thickBot="1">
      <c r="A224" s="767"/>
      <c r="B224" s="715"/>
      <c r="C224" s="717"/>
      <c r="D224" s="719"/>
      <c r="E224" s="721"/>
      <c r="F224" s="351"/>
      <c r="G224" s="723"/>
      <c r="H224" s="719"/>
      <c r="I224" s="358"/>
      <c r="J224" s="726"/>
      <c r="K224" s="727"/>
    </row>
    <row r="225" spans="1:11" ht="15.75" thickBot="1"/>
    <row r="226" spans="1:11" ht="16.5" thickBot="1">
      <c r="A226" s="370"/>
      <c r="B226" s="370"/>
      <c r="C226" s="709" t="str">
        <f>$A$3</f>
        <v>Х5</v>
      </c>
      <c r="D226" s="709"/>
      <c r="E226" s="709"/>
      <c r="F226" s="709"/>
      <c r="G226" s="709"/>
      <c r="H226" s="709"/>
      <c r="I226" s="709"/>
      <c r="J226" s="709"/>
      <c r="K226" s="709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10" t="s">
        <v>23459</v>
      </c>
      <c r="K227" s="711"/>
    </row>
    <row r="228" spans="1:11">
      <c r="A228" s="766">
        <v>8</v>
      </c>
      <c r="B228" s="714"/>
      <c r="C228" s="716">
        <f>C126</f>
        <v>0</v>
      </c>
      <c r="D228" s="718"/>
      <c r="E228" s="763">
        <f>J126/H126</f>
        <v>0</v>
      </c>
      <c r="F228" s="352"/>
      <c r="G228" s="722"/>
      <c r="H228" s="718">
        <v>1</v>
      </c>
      <c r="I228" s="357">
        <f>D228*E228</f>
        <v>0</v>
      </c>
      <c r="J228" s="724"/>
      <c r="K228" s="725"/>
    </row>
    <row r="229" spans="1:11" ht="15.75" thickBot="1">
      <c r="A229" s="767"/>
      <c r="B229" s="715"/>
      <c r="C229" s="717"/>
      <c r="D229" s="719"/>
      <c r="E229" s="721"/>
      <c r="F229" s="351"/>
      <c r="G229" s="723"/>
      <c r="H229" s="719"/>
      <c r="I229" s="358"/>
      <c r="J229" s="726"/>
      <c r="K229" s="727"/>
    </row>
    <row r="230" spans="1:11" ht="15.75" thickBot="1"/>
    <row r="231" spans="1:11" ht="16.5" thickBot="1">
      <c r="A231" s="370"/>
      <c r="B231" s="370"/>
      <c r="C231" s="709" t="str">
        <f>$A$3</f>
        <v>Х5</v>
      </c>
      <c r="D231" s="709"/>
      <c r="E231" s="709"/>
      <c r="F231" s="709"/>
      <c r="G231" s="709"/>
      <c r="H231" s="709"/>
      <c r="I231" s="709"/>
      <c r="J231" s="709"/>
      <c r="K231" s="709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10" t="s">
        <v>23459</v>
      </c>
      <c r="K232" s="711"/>
    </row>
    <row r="233" spans="1:11">
      <c r="A233" s="766">
        <v>9</v>
      </c>
      <c r="B233" s="714"/>
      <c r="C233" s="716">
        <f>C127</f>
        <v>0</v>
      </c>
      <c r="D233" s="718"/>
      <c r="E233" s="763">
        <f>J127/H127</f>
        <v>0</v>
      </c>
      <c r="F233" s="352"/>
      <c r="G233" s="722"/>
      <c r="H233" s="718">
        <v>1</v>
      </c>
      <c r="I233" s="357">
        <f>D233*E233</f>
        <v>0</v>
      </c>
      <c r="J233" s="724"/>
      <c r="K233" s="725"/>
    </row>
    <row r="234" spans="1:11" ht="15.75" thickBot="1">
      <c r="A234" s="767"/>
      <c r="B234" s="715"/>
      <c r="C234" s="717"/>
      <c r="D234" s="719"/>
      <c r="E234" s="721"/>
      <c r="F234" s="351"/>
      <c r="G234" s="723"/>
      <c r="H234" s="719"/>
      <c r="I234" s="358"/>
      <c r="J234" s="726"/>
      <c r="K234" s="727"/>
    </row>
    <row r="235" spans="1:11" ht="15.75" thickBot="1"/>
    <row r="236" spans="1:11" ht="16.5" thickBot="1">
      <c r="A236" s="370"/>
      <c r="B236" s="370"/>
      <c r="C236" s="709" t="str">
        <f>$A$3</f>
        <v>Х5</v>
      </c>
      <c r="D236" s="709"/>
      <c r="E236" s="709"/>
      <c r="F236" s="709"/>
      <c r="G236" s="709"/>
      <c r="H236" s="709"/>
      <c r="I236" s="709"/>
      <c r="J236" s="709"/>
      <c r="K236" s="709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10" t="s">
        <v>23459</v>
      </c>
      <c r="K237" s="711"/>
    </row>
    <row r="238" spans="1:11" ht="15" customHeight="1">
      <c r="A238" s="766">
        <v>10</v>
      </c>
      <c r="B238" s="714"/>
      <c r="C238" s="716">
        <f>C128</f>
        <v>0</v>
      </c>
      <c r="D238" s="718"/>
      <c r="E238" s="763">
        <f>J128/H128</f>
        <v>0</v>
      </c>
      <c r="F238" s="352"/>
      <c r="G238" s="722"/>
      <c r="H238" s="718">
        <v>1</v>
      </c>
      <c r="I238" s="357">
        <f>D238*E238</f>
        <v>0</v>
      </c>
      <c r="J238" s="724"/>
      <c r="K238" s="725"/>
    </row>
    <row r="239" spans="1:11" ht="15.75" customHeight="1" thickBot="1">
      <c r="A239" s="767"/>
      <c r="B239" s="715"/>
      <c r="C239" s="717"/>
      <c r="D239" s="719"/>
      <c r="E239" s="721"/>
      <c r="F239" s="351"/>
      <c r="G239" s="723"/>
      <c r="H239" s="719"/>
      <c r="I239" s="358"/>
      <c r="J239" s="726"/>
      <c r="K239" s="727"/>
    </row>
    <row r="240" spans="1:11" ht="15.75" thickBot="1"/>
    <row r="241" spans="1:11" ht="16.5" thickBot="1">
      <c r="A241" s="370"/>
      <c r="B241" s="370"/>
      <c r="C241" s="709" t="str">
        <f>$A$3</f>
        <v>Х5</v>
      </c>
      <c r="D241" s="709"/>
      <c r="E241" s="709"/>
      <c r="F241" s="709"/>
      <c r="G241" s="709"/>
      <c r="H241" s="709"/>
      <c r="I241" s="709"/>
      <c r="J241" s="709"/>
      <c r="K241" s="709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10" t="s">
        <v>23459</v>
      </c>
      <c r="K242" s="711"/>
    </row>
    <row r="243" spans="1:11" ht="15" customHeight="1">
      <c r="A243" s="766">
        <v>11</v>
      </c>
      <c r="B243" s="714"/>
      <c r="C243" s="716">
        <f>C129</f>
        <v>0</v>
      </c>
      <c r="D243" s="718"/>
      <c r="E243" s="763">
        <f>J129/H129</f>
        <v>0</v>
      </c>
      <c r="F243" s="352"/>
      <c r="G243" s="722"/>
      <c r="H243" s="718">
        <v>1</v>
      </c>
      <c r="I243" s="357">
        <f>D243*E243</f>
        <v>0</v>
      </c>
      <c r="J243" s="724"/>
      <c r="K243" s="725"/>
    </row>
    <row r="244" spans="1:11" ht="15.75" customHeight="1" thickBot="1">
      <c r="A244" s="767"/>
      <c r="B244" s="715"/>
      <c r="C244" s="717"/>
      <c r="D244" s="719"/>
      <c r="E244" s="721"/>
      <c r="F244" s="351"/>
      <c r="G244" s="723"/>
      <c r="H244" s="719"/>
      <c r="I244" s="358"/>
      <c r="J244" s="726"/>
      <c r="K244" s="727"/>
    </row>
    <row r="245" spans="1:11" ht="15.75" thickBot="1"/>
    <row r="246" spans="1:11" ht="16.5" thickBot="1">
      <c r="A246" s="370"/>
      <c r="B246" s="370"/>
      <c r="C246" s="709" t="str">
        <f>$A$3</f>
        <v>Х5</v>
      </c>
      <c r="D246" s="709"/>
      <c r="E246" s="709"/>
      <c r="F246" s="709"/>
      <c r="G246" s="709"/>
      <c r="H246" s="709"/>
      <c r="I246" s="709"/>
      <c r="J246" s="709"/>
      <c r="K246" s="709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10" t="s">
        <v>23459</v>
      </c>
      <c r="K247" s="711"/>
    </row>
    <row r="248" spans="1:11" ht="15" customHeight="1">
      <c r="A248" s="766">
        <v>12</v>
      </c>
      <c r="B248" s="714"/>
      <c r="C248" s="716">
        <f>C130</f>
        <v>0</v>
      </c>
      <c r="D248" s="718"/>
      <c r="E248" s="763">
        <f>J130/H130</f>
        <v>0</v>
      </c>
      <c r="F248" s="352"/>
      <c r="G248" s="722"/>
      <c r="H248" s="718">
        <v>1</v>
      </c>
      <c r="I248" s="357">
        <f>D248*E248</f>
        <v>0</v>
      </c>
      <c r="J248" s="724"/>
      <c r="K248" s="725"/>
    </row>
    <row r="249" spans="1:11" ht="15.75" customHeight="1" thickBot="1">
      <c r="A249" s="767"/>
      <c r="B249" s="715"/>
      <c r="C249" s="717"/>
      <c r="D249" s="719"/>
      <c r="E249" s="721"/>
      <c r="F249" s="351"/>
      <c r="G249" s="723"/>
      <c r="H249" s="719"/>
      <c r="I249" s="358"/>
      <c r="J249" s="726"/>
      <c r="K249" s="727"/>
    </row>
    <row r="250" spans="1:11" ht="15.75" thickBot="1"/>
    <row r="251" spans="1:11" ht="16.5" thickBot="1">
      <c r="A251" s="370"/>
      <c r="B251" s="370"/>
      <c r="C251" s="709" t="str">
        <f>$A$3</f>
        <v>Х5</v>
      </c>
      <c r="D251" s="709"/>
      <c r="E251" s="709"/>
      <c r="F251" s="709"/>
      <c r="G251" s="709"/>
      <c r="H251" s="709"/>
      <c r="I251" s="709"/>
      <c r="J251" s="709"/>
      <c r="K251" s="709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10" t="s">
        <v>23459</v>
      </c>
      <c r="K252" s="711"/>
    </row>
    <row r="253" spans="1:11" ht="15" customHeight="1">
      <c r="A253" s="766">
        <v>13</v>
      </c>
      <c r="B253" s="714"/>
      <c r="C253" s="716">
        <f>C131</f>
        <v>0</v>
      </c>
      <c r="D253" s="718"/>
      <c r="E253" s="763">
        <f>J131/H131</f>
        <v>0</v>
      </c>
      <c r="F253" s="352"/>
      <c r="G253" s="722"/>
      <c r="H253" s="718">
        <v>1</v>
      </c>
      <c r="I253" s="357">
        <f>D253*E253</f>
        <v>0</v>
      </c>
      <c r="J253" s="724"/>
      <c r="K253" s="725"/>
    </row>
    <row r="254" spans="1:11" ht="15.75" customHeight="1" thickBot="1">
      <c r="A254" s="767"/>
      <c r="B254" s="715"/>
      <c r="C254" s="717"/>
      <c r="D254" s="719"/>
      <c r="E254" s="721"/>
      <c r="F254" s="351"/>
      <c r="G254" s="723"/>
      <c r="H254" s="719"/>
      <c r="I254" s="358"/>
      <c r="J254" s="726"/>
      <c r="K254" s="727"/>
    </row>
    <row r="255" spans="1:11" ht="15.75" thickBot="1"/>
    <row r="256" spans="1:11" ht="16.5" thickBot="1">
      <c r="A256" s="370"/>
      <c r="B256" s="370"/>
      <c r="C256" s="709" t="str">
        <f>$A$3</f>
        <v>Х5</v>
      </c>
      <c r="D256" s="709"/>
      <c r="E256" s="709"/>
      <c r="F256" s="709"/>
      <c r="G256" s="709"/>
      <c r="H256" s="709"/>
      <c r="I256" s="709"/>
      <c r="J256" s="709"/>
      <c r="K256" s="709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10" t="s">
        <v>23459</v>
      </c>
      <c r="K257" s="711"/>
    </row>
    <row r="258" spans="1:11" ht="15" customHeight="1">
      <c r="A258" s="766">
        <v>14</v>
      </c>
      <c r="B258" s="714"/>
      <c r="C258" s="716">
        <f>C132</f>
        <v>0</v>
      </c>
      <c r="D258" s="718"/>
      <c r="E258" s="763">
        <f>J132/H132</f>
        <v>0</v>
      </c>
      <c r="F258" s="352"/>
      <c r="G258" s="722"/>
      <c r="H258" s="718">
        <v>1</v>
      </c>
      <c r="I258" s="357">
        <f>D258*E258</f>
        <v>0</v>
      </c>
      <c r="J258" s="724"/>
      <c r="K258" s="725"/>
    </row>
    <row r="259" spans="1:11" ht="15.75" customHeight="1" thickBot="1">
      <c r="A259" s="767"/>
      <c r="B259" s="715"/>
      <c r="C259" s="717"/>
      <c r="D259" s="719"/>
      <c r="E259" s="721"/>
      <c r="F259" s="351"/>
      <c r="G259" s="723"/>
      <c r="H259" s="719"/>
      <c r="I259" s="358"/>
      <c r="J259" s="726"/>
      <c r="K259" s="727"/>
    </row>
    <row r="260" spans="1:11" ht="15.75" thickBot="1"/>
    <row r="261" spans="1:11" ht="16.5" thickBot="1">
      <c r="A261" s="370"/>
      <c r="B261" s="370"/>
      <c r="C261" s="709" t="str">
        <f>$A$3</f>
        <v>Х5</v>
      </c>
      <c r="D261" s="709"/>
      <c r="E261" s="709"/>
      <c r="F261" s="709"/>
      <c r="G261" s="709"/>
      <c r="H261" s="709"/>
      <c r="I261" s="709"/>
      <c r="J261" s="709"/>
      <c r="K261" s="709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10" t="s">
        <v>23459</v>
      </c>
      <c r="K262" s="711"/>
    </row>
    <row r="263" spans="1:11" ht="15" customHeight="1">
      <c r="A263" s="766">
        <v>15</v>
      </c>
      <c r="B263" s="714"/>
      <c r="C263" s="716">
        <f>C133</f>
        <v>0</v>
      </c>
      <c r="D263" s="718"/>
      <c r="E263" s="763">
        <f>J133/H133</f>
        <v>0</v>
      </c>
      <c r="F263" s="352"/>
      <c r="G263" s="722"/>
      <c r="H263" s="718">
        <v>1</v>
      </c>
      <c r="I263" s="357">
        <f>D263*E263</f>
        <v>0</v>
      </c>
      <c r="J263" s="724"/>
      <c r="K263" s="725"/>
    </row>
    <row r="264" spans="1:11" ht="15.75" customHeight="1" thickBot="1">
      <c r="A264" s="767"/>
      <c r="B264" s="715"/>
      <c r="C264" s="717"/>
      <c r="D264" s="719"/>
      <c r="E264" s="721"/>
      <c r="F264" s="351"/>
      <c r="G264" s="723"/>
      <c r="H264" s="719"/>
      <c r="I264" s="358"/>
      <c r="J264" s="726"/>
      <c r="K264" s="727"/>
    </row>
    <row r="265" spans="1:11" ht="15.75" thickBot="1"/>
    <row r="266" spans="1:11" ht="16.5" thickBot="1">
      <c r="A266" s="370"/>
      <c r="B266" s="370"/>
      <c r="C266" s="709" t="str">
        <f>$A$3</f>
        <v>Х5</v>
      </c>
      <c r="D266" s="709"/>
      <c r="E266" s="709"/>
      <c r="F266" s="709"/>
      <c r="G266" s="709"/>
      <c r="H266" s="709"/>
      <c r="I266" s="709"/>
      <c r="J266" s="709"/>
      <c r="K266" s="709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10" t="s">
        <v>23459</v>
      </c>
      <c r="K267" s="711"/>
    </row>
    <row r="268" spans="1:11">
      <c r="A268" s="766">
        <v>16</v>
      </c>
      <c r="B268" s="714"/>
      <c r="C268" s="716">
        <f>C134</f>
        <v>0</v>
      </c>
      <c r="D268" s="718"/>
      <c r="E268" s="763">
        <f>J134/H134</f>
        <v>0</v>
      </c>
      <c r="F268" s="352"/>
      <c r="G268" s="722"/>
      <c r="H268" s="718">
        <v>1</v>
      </c>
      <c r="I268" s="357">
        <f>D268*E268</f>
        <v>0</v>
      </c>
      <c r="J268" s="724"/>
      <c r="K268" s="725"/>
    </row>
    <row r="269" spans="1:11" ht="15.75" thickBot="1">
      <c r="A269" s="767"/>
      <c r="B269" s="715"/>
      <c r="C269" s="717"/>
      <c r="D269" s="719"/>
      <c r="E269" s="721"/>
      <c r="F269" s="351"/>
      <c r="G269" s="723"/>
      <c r="H269" s="719"/>
      <c r="I269" s="358"/>
      <c r="J269" s="726"/>
      <c r="K269" s="727"/>
    </row>
    <row r="270" spans="1:11" ht="15.75" thickBot="1"/>
    <row r="271" spans="1:11" ht="16.5" thickBot="1">
      <c r="A271" s="370"/>
      <c r="B271" s="370"/>
      <c r="C271" s="709" t="str">
        <f>$A$3</f>
        <v>Х5</v>
      </c>
      <c r="D271" s="709"/>
      <c r="E271" s="709"/>
      <c r="F271" s="709"/>
      <c r="G271" s="709"/>
      <c r="H271" s="709"/>
      <c r="I271" s="709"/>
      <c r="J271" s="709"/>
      <c r="K271" s="709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10" t="s">
        <v>23459</v>
      </c>
      <c r="K272" s="711"/>
    </row>
    <row r="273" spans="1:11">
      <c r="A273" s="766">
        <v>17</v>
      </c>
      <c r="B273" s="714"/>
      <c r="C273" s="716">
        <f>C135</f>
        <v>0</v>
      </c>
      <c r="D273" s="718"/>
      <c r="E273" s="763">
        <f>J135/H135</f>
        <v>0</v>
      </c>
      <c r="F273" s="378"/>
      <c r="G273" s="722"/>
      <c r="H273" s="718">
        <v>1</v>
      </c>
      <c r="I273" s="357">
        <f>D273*E273</f>
        <v>0</v>
      </c>
      <c r="J273" s="724"/>
      <c r="K273" s="725"/>
    </row>
    <row r="274" spans="1:11" ht="15.75" thickBot="1">
      <c r="A274" s="767"/>
      <c r="B274" s="715"/>
      <c r="C274" s="717"/>
      <c r="D274" s="719"/>
      <c r="E274" s="721"/>
      <c r="F274" s="351"/>
      <c r="G274" s="723"/>
      <c r="H274" s="719"/>
      <c r="I274" s="358"/>
      <c r="J274" s="726"/>
      <c r="K274" s="727"/>
    </row>
    <row r="275" spans="1:11" ht="15.75" thickBot="1"/>
    <row r="276" spans="1:11" ht="16.5" thickBot="1">
      <c r="A276" s="370"/>
      <c r="B276" s="370"/>
      <c r="C276" s="709" t="str">
        <f>$A$3</f>
        <v>Х5</v>
      </c>
      <c r="D276" s="709"/>
      <c r="E276" s="709"/>
      <c r="F276" s="709"/>
      <c r="G276" s="709"/>
      <c r="H276" s="709"/>
      <c r="I276" s="709"/>
      <c r="J276" s="709"/>
      <c r="K276" s="709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10" t="s">
        <v>23459</v>
      </c>
      <c r="K277" s="711"/>
    </row>
    <row r="278" spans="1:11">
      <c r="A278" s="766">
        <v>18</v>
      </c>
      <c r="B278" s="714"/>
      <c r="C278" s="716">
        <f>C136</f>
        <v>0</v>
      </c>
      <c r="D278" s="718"/>
      <c r="E278" s="763">
        <f>J136/H136</f>
        <v>0</v>
      </c>
      <c r="F278" s="378"/>
      <c r="G278" s="722"/>
      <c r="H278" s="718">
        <v>1</v>
      </c>
      <c r="I278" s="357">
        <f>D278*E278</f>
        <v>0</v>
      </c>
      <c r="J278" s="724"/>
      <c r="K278" s="725"/>
    </row>
    <row r="279" spans="1:11" ht="15.75" thickBot="1">
      <c r="A279" s="767"/>
      <c r="B279" s="715"/>
      <c r="C279" s="717"/>
      <c r="D279" s="719"/>
      <c r="E279" s="721"/>
      <c r="F279" s="351"/>
      <c r="G279" s="723"/>
      <c r="H279" s="719"/>
      <c r="I279" s="358"/>
      <c r="J279" s="726"/>
      <c r="K279" s="727"/>
    </row>
    <row r="280" spans="1:11" ht="15.75" thickBot="1"/>
    <row r="281" spans="1:11" ht="16.5" thickBot="1">
      <c r="A281" s="370"/>
      <c r="B281" s="370"/>
      <c r="C281" s="709" t="str">
        <f>$A$3</f>
        <v>Х5</v>
      </c>
      <c r="D281" s="709"/>
      <c r="E281" s="709"/>
      <c r="F281" s="709"/>
      <c r="G281" s="709"/>
      <c r="H281" s="709"/>
      <c r="I281" s="709"/>
      <c r="J281" s="709"/>
      <c r="K281" s="709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10" t="s">
        <v>23459</v>
      </c>
      <c r="K282" s="711"/>
    </row>
    <row r="283" spans="1:11">
      <c r="A283" s="766">
        <v>19</v>
      </c>
      <c r="B283" s="714"/>
      <c r="C283" s="716">
        <f>C137</f>
        <v>0</v>
      </c>
      <c r="D283" s="718"/>
      <c r="E283" s="763">
        <f>J137/H137</f>
        <v>0</v>
      </c>
      <c r="F283" s="378"/>
      <c r="G283" s="722"/>
      <c r="H283" s="718">
        <v>1</v>
      </c>
      <c r="I283" s="357">
        <f>D283*E283</f>
        <v>0</v>
      </c>
      <c r="J283" s="724"/>
      <c r="K283" s="725"/>
    </row>
    <row r="284" spans="1:11" ht="15.75" thickBot="1">
      <c r="A284" s="767"/>
      <c r="B284" s="715"/>
      <c r="C284" s="717"/>
      <c r="D284" s="719"/>
      <c r="E284" s="721"/>
      <c r="F284" s="351"/>
      <c r="G284" s="723"/>
      <c r="H284" s="719"/>
      <c r="I284" s="358"/>
      <c r="J284" s="726"/>
      <c r="K284" s="727"/>
    </row>
    <row r="285" spans="1:11" ht="15.75" thickBot="1"/>
    <row r="286" spans="1:11" ht="16.5" thickBot="1">
      <c r="A286" s="370"/>
      <c r="B286" s="370"/>
      <c r="C286" s="709" t="str">
        <f>$A$3</f>
        <v>Х5</v>
      </c>
      <c r="D286" s="709"/>
      <c r="E286" s="709"/>
      <c r="F286" s="709"/>
      <c r="G286" s="709"/>
      <c r="H286" s="709"/>
      <c r="I286" s="709"/>
      <c r="J286" s="709"/>
      <c r="K286" s="709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10" t="s">
        <v>23459</v>
      </c>
      <c r="K287" s="711"/>
    </row>
    <row r="288" spans="1:11">
      <c r="A288" s="766">
        <v>20</v>
      </c>
      <c r="B288" s="714"/>
      <c r="C288" s="716">
        <f>C138</f>
        <v>0</v>
      </c>
      <c r="D288" s="718"/>
      <c r="E288" s="763">
        <f>J138/H138</f>
        <v>0</v>
      </c>
      <c r="F288" s="378"/>
      <c r="G288" s="722"/>
      <c r="H288" s="718">
        <v>1</v>
      </c>
      <c r="I288" s="357">
        <f>D288*E288</f>
        <v>0</v>
      </c>
      <c r="J288" s="724"/>
      <c r="K288" s="725"/>
    </row>
    <row r="289" spans="1:11" ht="15.75" thickBot="1">
      <c r="A289" s="767"/>
      <c r="B289" s="715"/>
      <c r="C289" s="717"/>
      <c r="D289" s="719"/>
      <c r="E289" s="721"/>
      <c r="F289" s="351"/>
      <c r="G289" s="723"/>
      <c r="H289" s="719"/>
      <c r="I289" s="358"/>
      <c r="J289" s="726"/>
      <c r="K289" s="727"/>
    </row>
  </sheetData>
  <mergeCells count="334"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carabi</cp:lastModifiedBy>
  <cp:lastPrinted>2015-01-28T16:16:25Z</cp:lastPrinted>
  <dcterms:created xsi:type="dcterms:W3CDTF">2010-04-08T06:24:49Z</dcterms:created>
  <dcterms:modified xsi:type="dcterms:W3CDTF">2016-12-08T13:18:22Z</dcterms:modified>
</cp:coreProperties>
</file>