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28830" yWindow="330" windowWidth="20730" windowHeight="11760" tabRatio="937" firstSheet="3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G171" i="38"/>
  <c r="G170"/>
  <c r="G169"/>
  <c r="G171" i="40"/>
  <c r="G170"/>
  <c r="G169"/>
  <c r="C171"/>
  <c r="C170"/>
  <c r="C169"/>
  <c r="G171" i="41"/>
  <c r="G170"/>
  <c r="G169"/>
  <c r="C171"/>
  <c r="C170"/>
  <c r="C169"/>
  <c r="C20" i="42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G79"/>
  <c r="C80"/>
  <c r="D80"/>
  <c r="E80"/>
  <c r="F80"/>
  <c r="G80"/>
  <c r="C81"/>
  <c r="D81"/>
  <c r="E81"/>
  <c r="F81"/>
  <c r="G81"/>
  <c r="C82"/>
  <c r="D82"/>
  <c r="E82"/>
  <c r="F82"/>
  <c r="G82"/>
  <c r="C83"/>
  <c r="D83"/>
  <c r="E83"/>
  <c r="F83"/>
  <c r="G83"/>
  <c r="C84"/>
  <c r="D84"/>
  <c r="E84"/>
  <c r="F84"/>
  <c r="G84"/>
  <c r="C85"/>
  <c r="D85"/>
  <c r="E85"/>
  <c r="F85"/>
  <c r="G85"/>
  <c r="C86"/>
  <c r="D86"/>
  <c r="E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D119" i="20"/>
  <c r="G171"/>
  <c r="G170"/>
  <c r="G169"/>
  <c r="D143" i="21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F9" i="5"/>
  <c r="G171" i="6"/>
  <c r="G170"/>
  <c r="G169"/>
  <c r="G9" i="20"/>
  <c r="F11"/>
  <c r="F10"/>
  <c r="F9"/>
  <c r="D7"/>
  <c r="G9" i="21"/>
  <c r="F11"/>
  <c r="F10"/>
  <c r="F9"/>
  <c r="G9" i="22"/>
  <c r="F11"/>
  <c r="F10"/>
  <c r="F9"/>
  <c r="D7"/>
  <c r="G9" i="18"/>
  <c r="F11"/>
  <c r="F10"/>
  <c r="F9"/>
  <c r="D7"/>
  <c r="F11" i="6" l="1"/>
  <c r="D118" i="40" l="1"/>
  <c r="D118" i="39"/>
  <c r="D146" s="1"/>
  <c r="D118" i="38"/>
  <c r="D145" s="1"/>
  <c r="D118" i="37"/>
  <c r="D146" s="1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52" i="39"/>
  <c r="D156"/>
  <c r="D160"/>
  <c r="D164"/>
  <c r="D168"/>
  <c r="D172"/>
  <c r="D143" i="38"/>
  <c r="D144"/>
  <c r="D146"/>
  <c r="D147"/>
  <c r="D148"/>
  <c r="D150"/>
  <c r="D151"/>
  <c r="D152"/>
  <c r="D154"/>
  <c r="D155"/>
  <c r="D156"/>
  <c r="D158"/>
  <c r="D159"/>
  <c r="D160"/>
  <c r="D162"/>
  <c r="D163"/>
  <c r="D164"/>
  <c r="D166"/>
  <c r="D167"/>
  <c r="D168"/>
  <c r="D170"/>
  <c r="D171"/>
  <c r="D172"/>
  <c r="D174"/>
  <c r="D144" i="37"/>
  <c r="D145"/>
  <c r="D147"/>
  <c r="D148"/>
  <c r="D149"/>
  <c r="D151"/>
  <c r="D152"/>
  <c r="D153"/>
  <c r="D155"/>
  <c r="D156"/>
  <c r="D157"/>
  <c r="D159"/>
  <c r="D160"/>
  <c r="D161"/>
  <c r="D163"/>
  <c r="D164"/>
  <c r="D165"/>
  <c r="D167"/>
  <c r="D168"/>
  <c r="D169"/>
  <c r="D171"/>
  <c r="D172"/>
  <c r="D173"/>
  <c r="F105" i="36"/>
  <c r="F103" i="34"/>
  <c r="D169" i="40"/>
  <c r="D170"/>
  <c r="D171"/>
  <c r="D40" i="45"/>
  <c r="E57" i="1" s="1"/>
  <c r="D41" i="45"/>
  <c r="E58" i="1" s="1"/>
  <c r="D42" i="45"/>
  <c r="E59" i="10" s="1"/>
  <c r="D43" i="45"/>
  <c r="D44"/>
  <c r="E61" i="1" s="1"/>
  <c r="D45" i="45"/>
  <c r="E62" i="1" s="1"/>
  <c r="D46" i="45"/>
  <c r="E63" i="10" s="1"/>
  <c r="D47" i="45"/>
  <c r="D48"/>
  <c r="E65" i="1" s="1"/>
  <c r="D49" i="45"/>
  <c r="E66" i="10" s="1"/>
  <c r="D50" i="45"/>
  <c r="E67" i="1" s="1"/>
  <c r="D51" i="45"/>
  <c r="D52"/>
  <c r="D53"/>
  <c r="E70" i="1" s="1"/>
  <c r="D54" i="45"/>
  <c r="E71" i="1" s="1"/>
  <c r="D55" i="45"/>
  <c r="D56"/>
  <c r="D57"/>
  <c r="D58"/>
  <c r="E75" i="1" s="1"/>
  <c r="D59" i="45"/>
  <c r="D60"/>
  <c r="D61"/>
  <c r="E78" i="1" s="1"/>
  <c r="D62" i="45"/>
  <c r="E79" i="1" s="1"/>
  <c r="D63" i="45"/>
  <c r="D64"/>
  <c r="D65"/>
  <c r="E82" i="1" s="1"/>
  <c r="D66" i="45"/>
  <c r="E83" i="1" s="1"/>
  <c r="D67" i="45"/>
  <c r="D68"/>
  <c r="D69"/>
  <c r="D70"/>
  <c r="D71"/>
  <c r="D72"/>
  <c r="D73"/>
  <c r="E90" i="10" s="1"/>
  <c r="D74" i="45"/>
  <c r="D75"/>
  <c r="D76"/>
  <c r="D77"/>
  <c r="E94" i="10" s="1"/>
  <c r="D78" i="45"/>
  <c r="E95" i="6" s="1"/>
  <c r="D79" i="45"/>
  <c r="E96" i="40" s="1"/>
  <c r="D80" i="45"/>
  <c r="E97" i="1" s="1"/>
  <c r="D81" i="45"/>
  <c r="E98" i="6" s="1"/>
  <c r="D82" i="45"/>
  <c r="E99" i="6" s="1"/>
  <c r="D83" i="45"/>
  <c r="D84"/>
  <c r="E101" i="1" s="1"/>
  <c r="D85" i="45"/>
  <c r="E102" i="6" s="1"/>
  <c r="D86" i="45"/>
  <c r="E103" i="6" s="1"/>
  <c r="D87" i="45"/>
  <c r="D88"/>
  <c r="E105" i="10" s="1"/>
  <c r="D89" i="45"/>
  <c r="E106" i="1" s="1"/>
  <c r="D90" i="45"/>
  <c r="E107" i="6" s="1"/>
  <c r="D91" i="45"/>
  <c r="D92"/>
  <c r="B85"/>
  <c r="C102" i="37" s="1"/>
  <c r="C85" i="45"/>
  <c r="D102" i="6" s="1"/>
  <c r="E85" i="45"/>
  <c r="F85"/>
  <c r="B86"/>
  <c r="C103" i="1" s="1"/>
  <c r="C86" i="45"/>
  <c r="D103" i="6" s="1"/>
  <c r="E86" i="45"/>
  <c r="F86"/>
  <c r="G103" i="6" s="1"/>
  <c r="B87" i="45"/>
  <c r="C104" i="36" s="1"/>
  <c r="C87" i="45"/>
  <c r="D104" i="6" s="1"/>
  <c r="E87" i="45"/>
  <c r="F104" i="10" s="1"/>
  <c r="F87" i="45"/>
  <c r="G104" i="40" s="1"/>
  <c r="B88" i="45"/>
  <c r="C105" i="38" s="1"/>
  <c r="C88" i="45"/>
  <c r="D105" i="6" s="1"/>
  <c r="E88" i="45"/>
  <c r="F105" i="35" s="1"/>
  <c r="F88" i="45"/>
  <c r="G105" i="41" s="1"/>
  <c r="B89" i="45"/>
  <c r="C106" i="1" s="1"/>
  <c r="C89" i="45"/>
  <c r="D106" i="1" s="1"/>
  <c r="E89" i="45"/>
  <c r="F89"/>
  <c r="B90"/>
  <c r="C107" i="36" s="1"/>
  <c r="C90" i="45"/>
  <c r="D107" i="6" s="1"/>
  <c r="E90" i="45"/>
  <c r="F107" i="37" s="1"/>
  <c r="F90" i="45"/>
  <c r="B91"/>
  <c r="C108" i="1" s="1"/>
  <c r="C91" i="45"/>
  <c r="D108" i="6" s="1"/>
  <c r="E91" i="45"/>
  <c r="F108" i="1" s="1"/>
  <c r="F91" i="45"/>
  <c r="B92"/>
  <c r="C92"/>
  <c r="E92"/>
  <c r="F92"/>
  <c r="C103" i="10"/>
  <c r="D174" i="37" l="1"/>
  <c r="D170"/>
  <c r="D166"/>
  <c r="D162"/>
  <c r="D158"/>
  <c r="D154"/>
  <c r="D150"/>
  <c r="D173" i="38"/>
  <c r="D169"/>
  <c r="D165"/>
  <c r="D161"/>
  <c r="D157"/>
  <c r="D153"/>
  <c r="D149"/>
  <c r="D171" i="39"/>
  <c r="D167"/>
  <c r="D163"/>
  <c r="D159"/>
  <c r="D155"/>
  <c r="D151"/>
  <c r="D147"/>
  <c r="D143"/>
  <c r="D148"/>
  <c r="D173"/>
  <c r="D169"/>
  <c r="D165"/>
  <c r="D161"/>
  <c r="D157"/>
  <c r="D153"/>
  <c r="D149"/>
  <c r="D145"/>
  <c r="D144"/>
  <c r="D174"/>
  <c r="D170"/>
  <c r="D166"/>
  <c r="D162"/>
  <c r="D158"/>
  <c r="D154"/>
  <c r="D150"/>
  <c r="D104" i="40"/>
  <c r="F104"/>
  <c r="E99" i="34"/>
  <c r="E74" i="11"/>
  <c r="E74" i="6"/>
  <c r="F106" i="41"/>
  <c r="F106" i="6"/>
  <c r="F105" i="21"/>
  <c r="F105" i="6"/>
  <c r="F104" i="34"/>
  <c r="F104" i="6"/>
  <c r="F103" i="8"/>
  <c r="F103" i="6"/>
  <c r="F102" i="39"/>
  <c r="F102" i="6"/>
  <c r="E104" i="34"/>
  <c r="E104" i="6"/>
  <c r="E100" i="7"/>
  <c r="E100" i="6"/>
  <c r="E96" i="8"/>
  <c r="E96" i="6"/>
  <c r="E92" i="37"/>
  <c r="E92" i="6"/>
  <c r="E88" i="11"/>
  <c r="E88" i="6"/>
  <c r="E84" i="11"/>
  <c r="E84" i="6"/>
  <c r="E80" i="11"/>
  <c r="E80" i="6"/>
  <c r="E76" i="11"/>
  <c r="E76" i="6"/>
  <c r="E72" i="11"/>
  <c r="E72" i="6"/>
  <c r="E68" i="11"/>
  <c r="E68" i="6"/>
  <c r="E64" i="11"/>
  <c r="E64" i="6"/>
  <c r="E60" i="11"/>
  <c r="E60" i="6"/>
  <c r="D103" i="11"/>
  <c r="E104" i="40"/>
  <c r="D103" i="34"/>
  <c r="G103"/>
  <c r="D103" i="35"/>
  <c r="E103" i="9"/>
  <c r="E101" i="10"/>
  <c r="E97"/>
  <c r="E92"/>
  <c r="E88"/>
  <c r="E83"/>
  <c r="E79"/>
  <c r="E75"/>
  <c r="E71"/>
  <c r="E67"/>
  <c r="E62"/>
  <c r="E58"/>
  <c r="E104" i="1"/>
  <c r="E103"/>
  <c r="E102"/>
  <c r="E100"/>
  <c r="E99"/>
  <c r="E98"/>
  <c r="E96"/>
  <c r="E64"/>
  <c r="E63"/>
  <c r="E60"/>
  <c r="E59"/>
  <c r="G106" i="8"/>
  <c r="G106" i="6"/>
  <c r="G104" i="23"/>
  <c r="G104" i="6"/>
  <c r="G102" i="37"/>
  <c r="G102" i="6"/>
  <c r="E101" i="34"/>
  <c r="E101" i="6"/>
  <c r="E97" i="34"/>
  <c r="E97" i="6"/>
  <c r="E93" i="34"/>
  <c r="E93" i="6"/>
  <c r="E89" i="34"/>
  <c r="E89" i="6"/>
  <c r="E85" i="11"/>
  <c r="E85" i="6"/>
  <c r="E81" i="11"/>
  <c r="E81" i="6"/>
  <c r="E77" i="11"/>
  <c r="E77" i="6"/>
  <c r="E73" i="11"/>
  <c r="E73" i="6"/>
  <c r="E69" i="11"/>
  <c r="E69" i="6"/>
  <c r="E65" i="11"/>
  <c r="E65" i="6"/>
  <c r="E61" i="11"/>
  <c r="E61" i="6"/>
  <c r="E57" i="11"/>
  <c r="E57" i="6"/>
  <c r="G104" i="35"/>
  <c r="E99" i="41"/>
  <c r="F105" i="24"/>
  <c r="D102" i="10"/>
  <c r="E102"/>
  <c r="E98"/>
  <c r="E93"/>
  <c r="E89"/>
  <c r="E84"/>
  <c r="E80"/>
  <c r="E76"/>
  <c r="E72"/>
  <c r="E68"/>
  <c r="C102" i="1"/>
  <c r="F104"/>
  <c r="F103"/>
  <c r="F102"/>
  <c r="E106" i="40"/>
  <c r="E106" i="6"/>
  <c r="E86" i="11"/>
  <c r="E86" i="6"/>
  <c r="F102" i="41"/>
  <c r="E96" i="7"/>
  <c r="D103" i="10"/>
  <c r="E103"/>
  <c r="E99"/>
  <c r="E85"/>
  <c r="E81"/>
  <c r="E77"/>
  <c r="E73"/>
  <c r="E69"/>
  <c r="E64"/>
  <c r="E60"/>
  <c r="F106" i="1"/>
  <c r="G104"/>
  <c r="G103"/>
  <c r="G102"/>
  <c r="E86"/>
  <c r="E85"/>
  <c r="E84"/>
  <c r="E81"/>
  <c r="E80"/>
  <c r="E77"/>
  <c r="E76"/>
  <c r="E74"/>
  <c r="E73"/>
  <c r="E72"/>
  <c r="E69"/>
  <c r="E68"/>
  <c r="E94" i="19"/>
  <c r="E94" i="6"/>
  <c r="E90" i="20"/>
  <c r="E90" i="6"/>
  <c r="E82" i="11"/>
  <c r="E82" i="6"/>
  <c r="E78" i="11"/>
  <c r="E78" i="6"/>
  <c r="E70" i="11"/>
  <c r="E70" i="6"/>
  <c r="E62" i="11"/>
  <c r="E62" i="6"/>
  <c r="E58" i="11"/>
  <c r="E58" i="6"/>
  <c r="D106" i="10"/>
  <c r="D106" i="6"/>
  <c r="E91" i="38"/>
  <c r="E91" i="6"/>
  <c r="E83" i="11"/>
  <c r="E83" i="6"/>
  <c r="E79" i="11"/>
  <c r="E79" i="6"/>
  <c r="E75" i="11"/>
  <c r="E75" i="6"/>
  <c r="E71" i="11"/>
  <c r="E71" i="6"/>
  <c r="E67" i="11"/>
  <c r="E67" i="6"/>
  <c r="E63" i="11"/>
  <c r="E63" i="6"/>
  <c r="E59" i="11"/>
  <c r="E59" i="6"/>
  <c r="G104" i="11"/>
  <c r="G103" i="10"/>
  <c r="F103" i="11"/>
  <c r="E100" i="40"/>
  <c r="E103" i="34"/>
  <c r="E104" i="37"/>
  <c r="D104" i="38"/>
  <c r="G102" i="7"/>
  <c r="D104" i="10"/>
  <c r="E104"/>
  <c r="E100"/>
  <c r="E96"/>
  <c r="E91"/>
  <c r="E86"/>
  <c r="E82"/>
  <c r="E78"/>
  <c r="E74"/>
  <c r="E70"/>
  <c r="E65"/>
  <c r="E61"/>
  <c r="E57"/>
  <c r="C104" i="1"/>
  <c r="G106"/>
  <c r="F105"/>
  <c r="D104"/>
  <c r="D103"/>
  <c r="D102"/>
  <c r="E94"/>
  <c r="E93"/>
  <c r="E92"/>
  <c r="E91"/>
  <c r="E90"/>
  <c r="E89"/>
  <c r="E88"/>
  <c r="E66"/>
  <c r="E66" i="11"/>
  <c r="E66" i="6"/>
  <c r="E87" i="11"/>
  <c r="E87" i="6"/>
  <c r="E87" i="10"/>
  <c r="E87" i="1"/>
  <c r="E95" i="34"/>
  <c r="E95" i="39"/>
  <c r="E95" i="10"/>
  <c r="E95" i="1"/>
  <c r="G105" i="10"/>
  <c r="G105" i="1"/>
  <c r="G105" i="38"/>
  <c r="G105" i="6"/>
  <c r="E105" i="43"/>
  <c r="E105" i="6"/>
  <c r="E105" i="1"/>
  <c r="D105" i="8"/>
  <c r="D105" i="10"/>
  <c r="D105" i="1"/>
  <c r="C105"/>
  <c r="G108" i="21"/>
  <c r="G108" i="6"/>
  <c r="G108" i="11"/>
  <c r="G108" i="40"/>
  <c r="G108" i="35"/>
  <c r="G108" i="1"/>
  <c r="G107" i="36"/>
  <c r="G107" i="6"/>
  <c r="G107" i="34"/>
  <c r="G107" i="10"/>
  <c r="G107" i="1"/>
  <c r="F108" i="34"/>
  <c r="F108" i="6"/>
  <c r="F108" i="40"/>
  <c r="F107" i="11"/>
  <c r="F107" i="7"/>
  <c r="F107" i="6"/>
  <c r="F107" i="34"/>
  <c r="F107" i="1"/>
  <c r="E108" i="37"/>
  <c r="E108" i="6"/>
  <c r="E108" i="40"/>
  <c r="E108" i="8"/>
  <c r="E108" i="1"/>
  <c r="E108" i="10"/>
  <c r="E107" i="36"/>
  <c r="E107" i="34"/>
  <c r="E107" i="38"/>
  <c r="E107" i="10"/>
  <c r="E107" i="1"/>
  <c r="D108" i="40"/>
  <c r="D108" i="39"/>
  <c r="D108" i="1"/>
  <c r="D108" i="36"/>
  <c r="D108" i="10"/>
  <c r="D107" i="11"/>
  <c r="D107" i="10"/>
  <c r="D107" i="34"/>
  <c r="D107" i="35"/>
  <c r="D107" i="1"/>
  <c r="C107"/>
  <c r="E106" i="10"/>
  <c r="F106" i="9"/>
  <c r="F106" i="10"/>
  <c r="E92" i="40"/>
  <c r="E92" i="8"/>
  <c r="E91" i="34"/>
  <c r="C108" i="10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10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9"/>
  <c r="E98" i="41"/>
  <c r="E98" i="39"/>
  <c r="E98" i="38"/>
  <c r="D108" i="43"/>
  <c r="D108" i="24"/>
  <c r="D108" i="23"/>
  <c r="D108" i="19"/>
  <c r="D108" i="20"/>
  <c r="D108" i="21"/>
  <c r="D108" i="22"/>
  <c r="D108" i="18"/>
  <c r="D108" i="5"/>
  <c r="D108" i="7"/>
  <c r="D108" i="8"/>
  <c r="D108" i="37"/>
  <c r="D107" i="43"/>
  <c r="D107" i="24"/>
  <c r="D107" i="21"/>
  <c r="D107" i="7"/>
  <c r="D107" i="8"/>
  <c r="D107" i="37"/>
  <c r="D107" i="20"/>
  <c r="D107" i="5"/>
  <c r="D107" i="23"/>
  <c r="D107" i="22"/>
  <c r="D107" i="9"/>
  <c r="D107" i="41"/>
  <c r="D107" i="39"/>
  <c r="D107" i="38"/>
  <c r="D106" i="24"/>
  <c r="D106" i="23"/>
  <c r="D106" i="19"/>
  <c r="D106" i="20"/>
  <c r="D106" i="21"/>
  <c r="D106" i="22"/>
  <c r="D106" i="18"/>
  <c r="D106" i="5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22"/>
  <c r="D105" i="18"/>
  <c r="D105" i="5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36"/>
  <c r="D104" i="7"/>
  <c r="D104" i="8"/>
  <c r="D104" i="37"/>
  <c r="D103" i="43"/>
  <c r="D103" i="23"/>
  <c r="D103" i="22"/>
  <c r="D103" i="7"/>
  <c r="D103" i="8"/>
  <c r="D103" i="37"/>
  <c r="D103" i="24"/>
  <c r="D103" i="21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9"/>
  <c r="D102" i="41"/>
  <c r="D102" i="39"/>
  <c r="D102" i="38"/>
  <c r="D102" i="7"/>
  <c r="D102" i="8"/>
  <c r="D102" i="37"/>
  <c r="D102" i="36"/>
  <c r="E107" i="43"/>
  <c r="E107" i="24"/>
  <c r="E107" i="23"/>
  <c r="E107" i="19"/>
  <c r="E107" i="20"/>
  <c r="E107" i="21"/>
  <c r="E107" i="22"/>
  <c r="E107" i="18"/>
  <c r="E107" i="5"/>
  <c r="E107" i="7"/>
  <c r="E107" i="8"/>
  <c r="E107" i="37"/>
  <c r="E103" i="43"/>
  <c r="E103" i="24"/>
  <c r="E103" i="23"/>
  <c r="E103" i="19"/>
  <c r="E103" i="20"/>
  <c r="E103" i="21"/>
  <c r="E103" i="22"/>
  <c r="E103" i="18"/>
  <c r="E103" i="5"/>
  <c r="E103" i="36"/>
  <c r="E103" i="7"/>
  <c r="E103" i="8"/>
  <c r="E103" i="37"/>
  <c r="E99" i="43"/>
  <c r="E99" i="24"/>
  <c r="E99" i="23"/>
  <c r="E99" i="19"/>
  <c r="E99" i="20"/>
  <c r="E99" i="21"/>
  <c r="E99" i="22"/>
  <c r="E99" i="18"/>
  <c r="E99" i="5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7"/>
  <c r="E91" i="36"/>
  <c r="E91" i="8"/>
  <c r="E91" i="37"/>
  <c r="C108" i="11"/>
  <c r="E106"/>
  <c r="E94"/>
  <c r="C107" i="34"/>
  <c r="C108" i="35"/>
  <c r="E106"/>
  <c r="E98"/>
  <c r="E94"/>
  <c r="C102" i="8"/>
  <c r="C106" i="7"/>
  <c r="E106" i="5"/>
  <c r="C108" i="22"/>
  <c r="E102" i="21"/>
  <c r="C104" i="19"/>
  <c r="E98" i="23"/>
  <c r="C107" i="10"/>
  <c r="D108" i="11"/>
  <c r="D104"/>
  <c r="C105"/>
  <c r="E107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E90"/>
  <c r="D105" i="37"/>
  <c r="D108" i="38"/>
  <c r="E95"/>
  <c r="G105" i="39"/>
  <c r="E99"/>
  <c r="E103" i="41"/>
  <c r="E107" i="9"/>
  <c r="D104"/>
  <c r="E91"/>
  <c r="C106" i="8"/>
  <c r="G102"/>
  <c r="G106" i="7"/>
  <c r="F103"/>
  <c r="C104" i="18"/>
  <c r="E98" i="22"/>
  <c r="D107" i="19"/>
  <c r="G108" i="24"/>
  <c r="D102" i="43"/>
  <c r="E89"/>
  <c r="C105" i="10"/>
  <c r="C105" i="43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10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7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21"/>
  <c r="E94" i="7"/>
  <c r="E94" i="8"/>
  <c r="E94" i="37"/>
  <c r="E94" i="20"/>
  <c r="E94" i="5"/>
  <c r="E94" i="23"/>
  <c r="E94" i="22"/>
  <c r="E94" i="9"/>
  <c r="E94" i="41"/>
  <c r="E94" i="39"/>
  <c r="E94" i="38"/>
  <c r="F108" i="24"/>
  <c r="F108" i="23"/>
  <c r="F108" i="19"/>
  <c r="F108" i="20"/>
  <c r="F108" i="21"/>
  <c r="F108" i="22"/>
  <c r="F108" i="18"/>
  <c r="F108" i="5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36"/>
  <c r="F102" i="7"/>
  <c r="F102" i="8"/>
  <c r="F102" i="37"/>
  <c r="E108" i="43"/>
  <c r="E108" i="24"/>
  <c r="E108" i="23"/>
  <c r="E108" i="19"/>
  <c r="E108" i="20"/>
  <c r="E108" i="21"/>
  <c r="E108" i="22"/>
  <c r="E108" i="18"/>
  <c r="E108" i="5"/>
  <c r="E108" i="9"/>
  <c r="E108" i="41"/>
  <c r="E108" i="39"/>
  <c r="E108" i="38"/>
  <c r="E104" i="43"/>
  <c r="E104" i="24"/>
  <c r="E104" i="23"/>
  <c r="E104" i="19"/>
  <c r="E104" i="20"/>
  <c r="E104" i="21"/>
  <c r="E104" i="22"/>
  <c r="E104" i="18"/>
  <c r="E104" i="5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36"/>
  <c r="E100" i="9"/>
  <c r="E100" i="41"/>
  <c r="E100" i="39"/>
  <c r="E100" i="38"/>
  <c r="E96" i="43"/>
  <c r="E96" i="24"/>
  <c r="E96" i="23"/>
  <c r="E96" i="19"/>
  <c r="E96" i="20"/>
  <c r="E96" i="21"/>
  <c r="E96" i="22"/>
  <c r="E96" i="18"/>
  <c r="E96" i="5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7"/>
  <c r="E92" i="36"/>
  <c r="E92" i="9"/>
  <c r="E92" i="41"/>
  <c r="E92" i="39"/>
  <c r="E92" i="38"/>
  <c r="E98" i="11"/>
  <c r="C104" i="40"/>
  <c r="C103" i="34"/>
  <c r="D105" i="11"/>
  <c r="C106"/>
  <c r="C102"/>
  <c r="E108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8" i="9"/>
  <c r="C105"/>
  <c r="E95"/>
  <c r="E100" i="8"/>
  <c r="E104" i="7"/>
  <c r="D107" i="18"/>
  <c r="E94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10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19"/>
  <c r="E106" i="18"/>
  <c r="E106" i="9"/>
  <c r="E106" i="41"/>
  <c r="E106" i="39"/>
  <c r="E106" i="38"/>
  <c r="E90" i="43"/>
  <c r="E90" i="23"/>
  <c r="E90" i="22"/>
  <c r="E90" i="7"/>
  <c r="E90" i="8"/>
  <c r="E90" i="37"/>
  <c r="E90" i="24"/>
  <c r="E90" i="21"/>
  <c r="E90" i="19"/>
  <c r="E90" i="18"/>
  <c r="E90" i="9"/>
  <c r="E90" i="41"/>
  <c r="E90" i="39"/>
  <c r="E90" i="38"/>
  <c r="F107" i="10"/>
  <c r="F107" i="43"/>
  <c r="F107" i="24"/>
  <c r="F107" i="23"/>
  <c r="F107" i="19"/>
  <c r="F107" i="20"/>
  <c r="F107" i="21"/>
  <c r="F107" i="22"/>
  <c r="F107" i="18"/>
  <c r="F107" i="5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36"/>
  <c r="G102" i="9"/>
  <c r="G102" i="41"/>
  <c r="G102" i="39"/>
  <c r="G102" i="38"/>
  <c r="E105" i="24"/>
  <c r="E105" i="23"/>
  <c r="E105" i="19"/>
  <c r="E105" i="20"/>
  <c r="E105" i="21"/>
  <c r="E105" i="22"/>
  <c r="E105" i="18"/>
  <c r="E105" i="5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1"/>
  <c r="E93" i="22"/>
  <c r="E93" i="18"/>
  <c r="E93" i="5"/>
  <c r="E93" i="7"/>
  <c r="E93" i="9"/>
  <c r="E93" i="41"/>
  <c r="E93" i="39"/>
  <c r="E93" i="38"/>
  <c r="E93" i="43"/>
  <c r="E93" i="8"/>
  <c r="E93" i="37"/>
  <c r="E93" i="36"/>
  <c r="E89" i="24"/>
  <c r="E89" i="23"/>
  <c r="E89" i="19"/>
  <c r="E89" i="20"/>
  <c r="E89" i="21"/>
  <c r="E89" i="22"/>
  <c r="E89" i="18"/>
  <c r="E89" i="5"/>
  <c r="E89" i="7"/>
  <c r="E89" i="9"/>
  <c r="E89" i="41"/>
  <c r="E89" i="39"/>
  <c r="E89" i="38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93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E89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E108" i="7"/>
  <c r="D105"/>
  <c r="C102"/>
  <c r="D103" i="5"/>
  <c r="E90"/>
  <c r="G104" i="22"/>
  <c r="E106" i="20"/>
  <c r="C108" i="23"/>
  <c r="E102" i="24"/>
  <c r="F108" i="43"/>
  <c r="B3" i="45"/>
  <c r="C3"/>
  <c r="D3"/>
  <c r="E3"/>
  <c r="F3"/>
  <c r="B4"/>
  <c r="C4"/>
  <c r="D4"/>
  <c r="E4"/>
  <c r="F4"/>
  <c r="B5"/>
  <c r="C22" i="18" s="1"/>
  <c r="C5" i="4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26" i="18" s="1"/>
  <c r="C9" i="45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30" i="18" s="1"/>
  <c r="C13" i="45"/>
  <c r="D13"/>
  <c r="E13"/>
  <c r="F13"/>
  <c r="B14"/>
  <c r="C14"/>
  <c r="D14"/>
  <c r="E14"/>
  <c r="F14"/>
  <c r="B15"/>
  <c r="C15"/>
  <c r="D15"/>
  <c r="E15"/>
  <c r="F15"/>
  <c r="B16"/>
  <c r="C16"/>
  <c r="D33" i="18" s="1"/>
  <c r="D16" i="45"/>
  <c r="E16"/>
  <c r="F16"/>
  <c r="B17"/>
  <c r="C34" i="18" s="1"/>
  <c r="C17" i="45"/>
  <c r="D17"/>
  <c r="E17"/>
  <c r="F17"/>
  <c r="B18"/>
  <c r="C18"/>
  <c r="D18"/>
  <c r="E18"/>
  <c r="F18"/>
  <c r="B19"/>
  <c r="C19"/>
  <c r="D36" i="42" s="1"/>
  <c r="D19" i="45"/>
  <c r="E36" i="42" s="1"/>
  <c r="E19" i="45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42" i="18" s="1"/>
  <c r="C25" i="45"/>
  <c r="D42" i="42" s="1"/>
  <c r="D25" i="45"/>
  <c r="E42" i="42" s="1"/>
  <c r="E25" i="45"/>
  <c r="F25"/>
  <c r="B26"/>
  <c r="C26"/>
  <c r="D26"/>
  <c r="E26"/>
  <c r="F26"/>
  <c r="B27"/>
  <c r="C27"/>
  <c r="D27"/>
  <c r="E44" i="18" s="1"/>
  <c r="E27" i="45"/>
  <c r="F27"/>
  <c r="B28"/>
  <c r="C28"/>
  <c r="D28"/>
  <c r="E28"/>
  <c r="F28"/>
  <c r="B29"/>
  <c r="C46" i="18" s="1"/>
  <c r="C29" i="45"/>
  <c r="D29"/>
  <c r="E29"/>
  <c r="F29"/>
  <c r="B30"/>
  <c r="C30"/>
  <c r="D30"/>
  <c r="E30"/>
  <c r="F30"/>
  <c r="B31"/>
  <c r="C31"/>
  <c r="D31"/>
  <c r="E31"/>
  <c r="F31"/>
  <c r="G48" i="18" s="1"/>
  <c r="B32" i="45"/>
  <c r="C32"/>
  <c r="D32"/>
  <c r="E32"/>
  <c r="F32"/>
  <c r="B33"/>
  <c r="C50" i="18" s="1"/>
  <c r="C33" i="45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54" i="18" s="1"/>
  <c r="C37" i="45"/>
  <c r="D37"/>
  <c r="E37"/>
  <c r="F37"/>
  <c r="B38"/>
  <c r="C38"/>
  <c r="D38"/>
  <c r="E38"/>
  <c r="F38"/>
  <c r="B39"/>
  <c r="C39"/>
  <c r="D39"/>
  <c r="E39"/>
  <c r="F39"/>
  <c r="B40"/>
  <c r="C40"/>
  <c r="D57" i="18" s="1"/>
  <c r="E40" i="45"/>
  <c r="F40"/>
  <c r="B41"/>
  <c r="C58" i="18" s="1"/>
  <c r="C41" i="45"/>
  <c r="E41"/>
  <c r="F41"/>
  <c r="B42"/>
  <c r="C42"/>
  <c r="D59" i="18" s="1"/>
  <c r="E42" i="45"/>
  <c r="F42"/>
  <c r="B43"/>
  <c r="C43"/>
  <c r="E43"/>
  <c r="F43"/>
  <c r="B44"/>
  <c r="C44"/>
  <c r="E44"/>
  <c r="F44"/>
  <c r="B45"/>
  <c r="C45"/>
  <c r="E45"/>
  <c r="F45"/>
  <c r="B46"/>
  <c r="C46"/>
  <c r="E46"/>
  <c r="F63" i="18" s="1"/>
  <c r="F46" i="45"/>
  <c r="B47"/>
  <c r="C47"/>
  <c r="E47"/>
  <c r="F47"/>
  <c r="B48"/>
  <c r="C48"/>
  <c r="E48"/>
  <c r="F48"/>
  <c r="B49"/>
  <c r="C66" i="18" s="1"/>
  <c r="C49" i="45"/>
  <c r="E49"/>
  <c r="F49"/>
  <c r="B50"/>
  <c r="C50"/>
  <c r="E50"/>
  <c r="F50"/>
  <c r="B51"/>
  <c r="C51"/>
  <c r="E51"/>
  <c r="F51"/>
  <c r="B52"/>
  <c r="C52"/>
  <c r="E52"/>
  <c r="F52"/>
  <c r="B53"/>
  <c r="C53"/>
  <c r="E53"/>
  <c r="F53"/>
  <c r="B54"/>
  <c r="C54"/>
  <c r="E54"/>
  <c r="F54"/>
  <c r="B55"/>
  <c r="C55"/>
  <c r="E55"/>
  <c r="F55"/>
  <c r="B56"/>
  <c r="C56"/>
  <c r="E56"/>
  <c r="F56"/>
  <c r="B57"/>
  <c r="C74" i="18" s="1"/>
  <c r="C57" i="45"/>
  <c r="E57"/>
  <c r="F57"/>
  <c r="B58"/>
  <c r="C58"/>
  <c r="E58"/>
  <c r="F58"/>
  <c r="B59"/>
  <c r="C59"/>
  <c r="E59"/>
  <c r="F59"/>
  <c r="B60"/>
  <c r="C60"/>
  <c r="E60"/>
  <c r="F60"/>
  <c r="B61"/>
  <c r="C61"/>
  <c r="E61"/>
  <c r="F61"/>
  <c r="B62"/>
  <c r="C62"/>
  <c r="D79" i="18" s="1"/>
  <c r="E62" i="45"/>
  <c r="F62"/>
  <c r="B63"/>
  <c r="C63"/>
  <c r="E63"/>
  <c r="F63"/>
  <c r="B64"/>
  <c r="C64"/>
  <c r="E64"/>
  <c r="F64"/>
  <c r="B65"/>
  <c r="C65"/>
  <c r="E65"/>
  <c r="F65"/>
  <c r="B66"/>
  <c r="C66"/>
  <c r="E66"/>
  <c r="F66"/>
  <c r="B67"/>
  <c r="C67"/>
  <c r="E67"/>
  <c r="F67"/>
  <c r="B68"/>
  <c r="C68"/>
  <c r="E68"/>
  <c r="F85" i="18" s="1"/>
  <c r="F68" i="45"/>
  <c r="B69"/>
  <c r="C69"/>
  <c r="E69"/>
  <c r="F86" i="21" s="1"/>
  <c r="F69" i="45"/>
  <c r="B70"/>
  <c r="C87" i="1" s="1"/>
  <c r="C70" i="45"/>
  <c r="D87" i="18" s="1"/>
  <c r="E70" i="45"/>
  <c r="F70"/>
  <c r="B71"/>
  <c r="C88" i="1" s="1"/>
  <c r="C71" i="45"/>
  <c r="D88" i="24" s="1"/>
  <c r="E71" i="45"/>
  <c r="F88" i="41" s="1"/>
  <c r="F71" i="45"/>
  <c r="B72"/>
  <c r="C89" i="1" s="1"/>
  <c r="C72" i="45"/>
  <c r="E72"/>
  <c r="F72"/>
  <c r="B73"/>
  <c r="C90" i="1" s="1"/>
  <c r="C73" i="45"/>
  <c r="E73"/>
  <c r="F73"/>
  <c r="B74"/>
  <c r="C91" i="1" s="1"/>
  <c r="C74" i="45"/>
  <c r="E74"/>
  <c r="F74"/>
  <c r="B75"/>
  <c r="C92" i="1" s="1"/>
  <c r="C75" i="45"/>
  <c r="E75"/>
  <c r="F75"/>
  <c r="B76"/>
  <c r="C93" i="1" s="1"/>
  <c r="C76" i="45"/>
  <c r="E76"/>
  <c r="F76"/>
  <c r="B77"/>
  <c r="C94" i="1" s="1"/>
  <c r="C77" i="45"/>
  <c r="E77"/>
  <c r="F77"/>
  <c r="B78"/>
  <c r="C95" i="1" s="1"/>
  <c r="C78" i="45"/>
  <c r="E78"/>
  <c r="F78"/>
  <c r="B79"/>
  <c r="C96" i="1" s="1"/>
  <c r="C79" i="45"/>
  <c r="E79"/>
  <c r="F79"/>
  <c r="B80"/>
  <c r="C97" i="1" s="1"/>
  <c r="C80" i="45"/>
  <c r="E80"/>
  <c r="F80"/>
  <c r="B81"/>
  <c r="C98" i="1" s="1"/>
  <c r="C81" i="45"/>
  <c r="E81"/>
  <c r="F81"/>
  <c r="B82"/>
  <c r="C99" i="1" s="1"/>
  <c r="C82" i="45"/>
  <c r="E82"/>
  <c r="F82"/>
  <c r="B83"/>
  <c r="C100" i="1" s="1"/>
  <c r="C83" i="45"/>
  <c r="E83"/>
  <c r="F83"/>
  <c r="B84"/>
  <c r="C101" i="1" s="1"/>
  <c r="C84" i="45"/>
  <c r="E84"/>
  <c r="F84"/>
  <c r="C88" i="35"/>
  <c r="G88"/>
  <c r="F11" i="1"/>
  <c r="D7"/>
  <c r="G88" i="34"/>
  <c r="C88"/>
  <c r="F88" i="35"/>
  <c r="G88" i="18"/>
  <c r="E88"/>
  <c r="C20"/>
  <c r="G20"/>
  <c r="F21"/>
  <c r="E22"/>
  <c r="D23"/>
  <c r="C24"/>
  <c r="G24"/>
  <c r="F25"/>
  <c r="E26"/>
  <c r="D27"/>
  <c r="C28"/>
  <c r="G28"/>
  <c r="F29"/>
  <c r="E30"/>
  <c r="D31"/>
  <c r="C32"/>
  <c r="G32"/>
  <c r="F33"/>
  <c r="E34"/>
  <c r="D35"/>
  <c r="C36"/>
  <c r="G36"/>
  <c r="F37"/>
  <c r="C38"/>
  <c r="E38"/>
  <c r="D39"/>
  <c r="C40"/>
  <c r="G40"/>
  <c r="F41"/>
  <c r="E42"/>
  <c r="D43"/>
  <c r="C44"/>
  <c r="G44"/>
  <c r="F45"/>
  <c r="E46"/>
  <c r="D47"/>
  <c r="C48"/>
  <c r="F49"/>
  <c r="E50"/>
  <c r="D51"/>
  <c r="C52"/>
  <c r="G52"/>
  <c r="F53"/>
  <c r="E54"/>
  <c r="D55"/>
  <c r="C56"/>
  <c r="G56"/>
  <c r="F57"/>
  <c r="E58"/>
  <c r="G58"/>
  <c r="C60"/>
  <c r="E60"/>
  <c r="G60"/>
  <c r="C62"/>
  <c r="E62"/>
  <c r="C64"/>
  <c r="G64"/>
  <c r="F65"/>
  <c r="E66"/>
  <c r="G66"/>
  <c r="C68"/>
  <c r="E68"/>
  <c r="G68"/>
  <c r="C70"/>
  <c r="E70"/>
  <c r="C72"/>
  <c r="G72"/>
  <c r="F73"/>
  <c r="E74"/>
  <c r="G74"/>
  <c r="E75" i="21"/>
  <c r="F75" i="18"/>
  <c r="G75" i="21"/>
  <c r="C76" i="18"/>
  <c r="E76"/>
  <c r="G76"/>
  <c r="C77" i="21"/>
  <c r="C78" i="18"/>
  <c r="E78"/>
  <c r="G78"/>
  <c r="C79" i="21"/>
  <c r="C80" i="18"/>
  <c r="G80"/>
  <c r="C81" i="21"/>
  <c r="F81" i="18"/>
  <c r="G81" i="21"/>
  <c r="C82" i="18"/>
  <c r="E82"/>
  <c r="F82" i="21"/>
  <c r="E83"/>
  <c r="C84" i="18"/>
  <c r="E84"/>
  <c r="G84"/>
  <c r="E85" i="21"/>
  <c r="G85"/>
  <c r="C86" i="18"/>
  <c r="E86"/>
  <c r="E87" i="21"/>
  <c r="C2" i="45"/>
  <c r="D19" i="1" s="1"/>
  <c r="D2" i="45"/>
  <c r="E2"/>
  <c r="F2"/>
  <c r="G19" i="11" s="1"/>
  <c r="B2" i="45"/>
  <c r="C19" i="20" s="1"/>
  <c r="D88" i="18" l="1"/>
  <c r="C88"/>
  <c r="I29" i="1"/>
  <c r="I26"/>
  <c r="D100" i="6"/>
  <c r="D100" i="1"/>
  <c r="D100" i="10"/>
  <c r="D97" i="6"/>
  <c r="D97" i="1"/>
  <c r="D97" i="10"/>
  <c r="D94" i="6"/>
  <c r="D94" i="1"/>
  <c r="D94" i="10"/>
  <c r="D91" i="6"/>
  <c r="D91" i="10"/>
  <c r="D91" i="1"/>
  <c r="D88" i="11"/>
  <c r="D88" i="6"/>
  <c r="D88" i="1"/>
  <c r="D88" i="10"/>
  <c r="D85" i="11"/>
  <c r="D85" i="6"/>
  <c r="D85" i="10"/>
  <c r="D85" i="1"/>
  <c r="D83" i="11"/>
  <c r="D83" i="6"/>
  <c r="D83" i="1"/>
  <c r="D83" i="10"/>
  <c r="D81" i="11"/>
  <c r="D81" i="6"/>
  <c r="D81" i="10"/>
  <c r="D81" i="1"/>
  <c r="D77" i="11"/>
  <c r="D77" i="6"/>
  <c r="D77" i="10"/>
  <c r="D77" i="1"/>
  <c r="D73" i="11"/>
  <c r="D73" i="6"/>
  <c r="D73" i="10"/>
  <c r="D73" i="1"/>
  <c r="D68" i="6"/>
  <c r="D68" i="1"/>
  <c r="D68" i="10"/>
  <c r="D65" i="6"/>
  <c r="D65" i="1"/>
  <c r="D65" i="10"/>
  <c r="D61" i="6"/>
  <c r="D61" i="1"/>
  <c r="D61" i="10"/>
  <c r="D58" i="6"/>
  <c r="D58" i="1"/>
  <c r="D58" i="10"/>
  <c r="D53" i="6"/>
  <c r="D53" i="1"/>
  <c r="I53" s="1"/>
  <c r="D53" i="10"/>
  <c r="E52" i="11"/>
  <c r="E52" i="6"/>
  <c r="E52" i="10"/>
  <c r="E52" i="1"/>
  <c r="G50" i="11"/>
  <c r="G50" i="6"/>
  <c r="G50" i="1"/>
  <c r="D49" i="18"/>
  <c r="D49" i="6"/>
  <c r="D49" i="1"/>
  <c r="D49" i="10"/>
  <c r="F47" i="11"/>
  <c r="F47" i="6"/>
  <c r="F47" i="1"/>
  <c r="G46" i="11"/>
  <c r="G46" i="8"/>
  <c r="G46" i="6"/>
  <c r="G46" i="1"/>
  <c r="G42" i="11"/>
  <c r="G42" i="6"/>
  <c r="G42" i="1"/>
  <c r="F99" i="6"/>
  <c r="F99" i="1"/>
  <c r="F96" i="6"/>
  <c r="F96" i="1"/>
  <c r="F93" i="6"/>
  <c r="F93" i="1"/>
  <c r="F90" i="6"/>
  <c r="F90" i="1"/>
  <c r="F87" i="11"/>
  <c r="F87" i="6"/>
  <c r="F87" i="1"/>
  <c r="F84" i="11"/>
  <c r="F84" i="6"/>
  <c r="F84" i="1"/>
  <c r="F81" i="11"/>
  <c r="F81" i="6"/>
  <c r="F81" i="1"/>
  <c r="F78" i="11"/>
  <c r="F78" i="6"/>
  <c r="F78" i="1"/>
  <c r="F74" i="11"/>
  <c r="F74" i="6"/>
  <c r="F74" i="1"/>
  <c r="F71" i="11"/>
  <c r="F71" i="6"/>
  <c r="F71" i="1"/>
  <c r="F68" i="11"/>
  <c r="F68" i="6"/>
  <c r="F68" i="1"/>
  <c r="F66" i="11"/>
  <c r="F66" i="6"/>
  <c r="F66" i="1"/>
  <c r="F64" i="11"/>
  <c r="F64" i="6"/>
  <c r="F64" i="1"/>
  <c r="F61" i="11"/>
  <c r="F61" i="6"/>
  <c r="F61" i="1"/>
  <c r="F60" i="11"/>
  <c r="F60" i="6"/>
  <c r="F60" i="1"/>
  <c r="F58" i="11"/>
  <c r="F58" i="6"/>
  <c r="F58" i="1"/>
  <c r="F52" i="11"/>
  <c r="F52" i="6"/>
  <c r="F52" i="1"/>
  <c r="D50" i="6"/>
  <c r="D50" i="1"/>
  <c r="D50" i="10"/>
  <c r="E49" i="11"/>
  <c r="E49" i="6"/>
  <c r="E49" i="10"/>
  <c r="E49" i="1"/>
  <c r="F44" i="11"/>
  <c r="F44" i="6"/>
  <c r="F44" i="1"/>
  <c r="D42" i="6"/>
  <c r="D42" i="10"/>
  <c r="D42" i="1"/>
  <c r="G39" i="11"/>
  <c r="G39" i="6"/>
  <c r="G39" i="1"/>
  <c r="E37" i="11"/>
  <c r="E37" i="6"/>
  <c r="E37" i="10"/>
  <c r="E37" i="1"/>
  <c r="F24" i="11"/>
  <c r="F24" i="6"/>
  <c r="F24" i="1"/>
  <c r="D22" i="6"/>
  <c r="D22" i="1"/>
  <c r="D22" i="10"/>
  <c r="F20" i="11"/>
  <c r="F20" i="6"/>
  <c r="F20" i="1"/>
  <c r="G101" i="6"/>
  <c r="G101" i="1"/>
  <c r="G100" i="6"/>
  <c r="G100" i="1"/>
  <c r="G99" i="6"/>
  <c r="G99" i="1"/>
  <c r="G98" i="6"/>
  <c r="G98" i="1"/>
  <c r="G97" i="6"/>
  <c r="G97" i="1"/>
  <c r="G96" i="6"/>
  <c r="G96" i="1"/>
  <c r="G94" i="6"/>
  <c r="G94" i="1"/>
  <c r="G93" i="6"/>
  <c r="G93" i="1"/>
  <c r="G92" i="6"/>
  <c r="G92" i="1"/>
  <c r="G91" i="6"/>
  <c r="G91" i="1"/>
  <c r="G90" i="6"/>
  <c r="G90" i="1"/>
  <c r="G89" i="6"/>
  <c r="G89" i="1"/>
  <c r="G88" i="11"/>
  <c r="G88" i="6"/>
  <c r="G88" i="1"/>
  <c r="G86" i="11"/>
  <c r="G86" i="6"/>
  <c r="G86" i="1"/>
  <c r="G85" i="11"/>
  <c r="G85" i="6"/>
  <c r="G85" i="1"/>
  <c r="G84" i="11"/>
  <c r="G84" i="6"/>
  <c r="G84" i="1"/>
  <c r="G83" i="11"/>
  <c r="G83" i="6"/>
  <c r="G83" i="1"/>
  <c r="G82" i="11"/>
  <c r="G82" i="6"/>
  <c r="G82" i="1"/>
  <c r="G81" i="11"/>
  <c r="G81" i="6"/>
  <c r="G81" i="1"/>
  <c r="G80" i="11"/>
  <c r="G80" i="6"/>
  <c r="G80" i="1"/>
  <c r="G79" i="11"/>
  <c r="G79" i="6"/>
  <c r="G79" i="1"/>
  <c r="G78" i="11"/>
  <c r="G78" i="6"/>
  <c r="G78" i="1"/>
  <c r="G77" i="11"/>
  <c r="G77" i="6"/>
  <c r="G77" i="1"/>
  <c r="G76" i="11"/>
  <c r="G76" i="6"/>
  <c r="G76" i="1"/>
  <c r="G75" i="11"/>
  <c r="G75" i="6"/>
  <c r="G75" i="1"/>
  <c r="G74" i="11"/>
  <c r="G74" i="6"/>
  <c r="G74" i="1"/>
  <c r="G73" i="11"/>
  <c r="G73" i="6"/>
  <c r="G73" i="1"/>
  <c r="G72" i="11"/>
  <c r="G72" i="6"/>
  <c r="G72" i="1"/>
  <c r="G71" i="11"/>
  <c r="G71" i="6"/>
  <c r="G71" i="1"/>
  <c r="G70" i="11"/>
  <c r="G70" i="6"/>
  <c r="G70" i="1"/>
  <c r="G69" i="11"/>
  <c r="G69" i="6"/>
  <c r="G69" i="1"/>
  <c r="G68" i="11"/>
  <c r="G68" i="6"/>
  <c r="G68" i="1"/>
  <c r="G67" i="11"/>
  <c r="G67" i="6"/>
  <c r="G67" i="1"/>
  <c r="G65" i="11"/>
  <c r="G65" i="6"/>
  <c r="G65" i="1"/>
  <c r="G64" i="11"/>
  <c r="G64" i="6"/>
  <c r="G64" i="1"/>
  <c r="G63" i="11"/>
  <c r="G63" i="6"/>
  <c r="G63" i="1"/>
  <c r="G62" i="11"/>
  <c r="G62" i="6"/>
  <c r="G62" i="1"/>
  <c r="G61" i="11"/>
  <c r="G61" i="6"/>
  <c r="G61" i="1"/>
  <c r="G60" i="11"/>
  <c r="G60" i="6"/>
  <c r="G60" i="1"/>
  <c r="G59" i="11"/>
  <c r="G59" i="6"/>
  <c r="G59" i="1"/>
  <c r="G58" i="11"/>
  <c r="G58" i="6"/>
  <c r="G58" i="1"/>
  <c r="G57" i="11"/>
  <c r="G57" i="6"/>
  <c r="G57" i="1"/>
  <c r="G56" i="11"/>
  <c r="G56" i="6"/>
  <c r="G56" i="1"/>
  <c r="D55" i="6"/>
  <c r="D55" i="1"/>
  <c r="D55" i="10"/>
  <c r="E54" i="11"/>
  <c r="E54" i="6"/>
  <c r="E54" i="1"/>
  <c r="E54" i="10"/>
  <c r="F53" i="11"/>
  <c r="F53" i="6"/>
  <c r="F53" i="1"/>
  <c r="G52" i="11"/>
  <c r="G52" i="6"/>
  <c r="G52" i="1"/>
  <c r="D51" i="6"/>
  <c r="D51" i="1"/>
  <c r="D51" i="10"/>
  <c r="E50" i="11"/>
  <c r="E50" i="6"/>
  <c r="E50" i="1"/>
  <c r="E50" i="10"/>
  <c r="F49" i="11"/>
  <c r="F49" i="6"/>
  <c r="F49" i="1"/>
  <c r="E46" i="11"/>
  <c r="E46" i="6"/>
  <c r="E46" i="10"/>
  <c r="E46" i="1"/>
  <c r="F45" i="11"/>
  <c r="F45" i="6"/>
  <c r="F45" i="1"/>
  <c r="G44" i="11"/>
  <c r="G44" i="6"/>
  <c r="G44" i="1"/>
  <c r="D43" i="6"/>
  <c r="D43" i="10"/>
  <c r="D43" i="1"/>
  <c r="E42" i="11"/>
  <c r="E42" i="6"/>
  <c r="E42" i="1"/>
  <c r="E42" i="10"/>
  <c r="F41" i="11"/>
  <c r="F41" i="6"/>
  <c r="F41" i="1"/>
  <c r="G40" i="11"/>
  <c r="G40" i="6"/>
  <c r="G40" i="1"/>
  <c r="D39" i="6"/>
  <c r="D39" i="1"/>
  <c r="D39" i="10"/>
  <c r="E38" i="11"/>
  <c r="E38" i="6"/>
  <c r="E38" i="10"/>
  <c r="E38" i="1"/>
  <c r="F37" i="11"/>
  <c r="F37" i="6"/>
  <c r="F37" i="1"/>
  <c r="G36" i="11"/>
  <c r="G36" i="6"/>
  <c r="G36" i="1"/>
  <c r="D35" i="6"/>
  <c r="D35" i="1"/>
  <c r="D35" i="10"/>
  <c r="E34" i="11"/>
  <c r="E34" i="6"/>
  <c r="E34" i="10"/>
  <c r="E34" i="1"/>
  <c r="F33" i="11"/>
  <c r="F33" i="6"/>
  <c r="F33" i="1"/>
  <c r="G32" i="11"/>
  <c r="G32" i="6"/>
  <c r="G32" i="1"/>
  <c r="D31" i="6"/>
  <c r="D31" i="1"/>
  <c r="I31" s="1"/>
  <c r="D31" i="10"/>
  <c r="E30" i="11"/>
  <c r="E30" i="6"/>
  <c r="E30" i="10"/>
  <c r="E30" i="1"/>
  <c r="F29" i="11"/>
  <c r="F29" i="6"/>
  <c r="F29" i="1"/>
  <c r="G28" i="11"/>
  <c r="G28" i="6"/>
  <c r="G28" i="1"/>
  <c r="D27" i="6"/>
  <c r="D27" i="1"/>
  <c r="I27" s="1"/>
  <c r="D27" i="10"/>
  <c r="E26" i="11"/>
  <c r="E26" i="6"/>
  <c r="E26" i="10"/>
  <c r="E26" i="1"/>
  <c r="F25" i="11"/>
  <c r="F25" i="6"/>
  <c r="F25" i="1"/>
  <c r="G24" i="11"/>
  <c r="G24" i="6"/>
  <c r="G24" i="1"/>
  <c r="D23" i="6"/>
  <c r="D23" i="1"/>
  <c r="D23" i="10"/>
  <c r="E22" i="11"/>
  <c r="E22" i="6"/>
  <c r="E22" i="10"/>
  <c r="E22" i="1"/>
  <c r="F21" i="11"/>
  <c r="F21" i="6"/>
  <c r="F21" i="1"/>
  <c r="G20" i="11"/>
  <c r="G20" i="6"/>
  <c r="G20" i="1"/>
  <c r="D88" i="21"/>
  <c r="F71" i="18"/>
  <c r="G50"/>
  <c r="D88" i="9"/>
  <c r="D88" i="37"/>
  <c r="D101" i="6"/>
  <c r="D101" i="1"/>
  <c r="D101" i="10"/>
  <c r="D96" i="6"/>
  <c r="D96" i="1"/>
  <c r="D96" i="10"/>
  <c r="D93" i="6"/>
  <c r="D93" i="1"/>
  <c r="D93" i="10"/>
  <c r="D90" i="6"/>
  <c r="D90" i="1"/>
  <c r="D90" i="10"/>
  <c r="D84" i="11"/>
  <c r="D84" i="6"/>
  <c r="D84" i="1"/>
  <c r="D84" i="10"/>
  <c r="D80" i="11"/>
  <c r="D80" i="6"/>
  <c r="D80" i="1"/>
  <c r="D80" i="10"/>
  <c r="D78" i="11"/>
  <c r="D78" i="6"/>
  <c r="D78" i="10"/>
  <c r="D78" i="1"/>
  <c r="D75" i="11"/>
  <c r="D75" i="6"/>
  <c r="D75" i="1"/>
  <c r="D75" i="10"/>
  <c r="D74" i="11"/>
  <c r="D74" i="6"/>
  <c r="D74" i="10"/>
  <c r="D74" i="1"/>
  <c r="D71" i="6"/>
  <c r="D71" i="1"/>
  <c r="D71" i="10"/>
  <c r="D69" i="6"/>
  <c r="D69" i="10"/>
  <c r="D69" i="1"/>
  <c r="D63" i="6"/>
  <c r="D63" i="1"/>
  <c r="D63" i="10"/>
  <c r="D60" i="6"/>
  <c r="D60" i="1"/>
  <c r="D60" i="10"/>
  <c r="E56" i="11"/>
  <c r="E56" i="6"/>
  <c r="E56" i="10"/>
  <c r="E56" i="1"/>
  <c r="E44" i="11"/>
  <c r="E44" i="6"/>
  <c r="E44" i="1"/>
  <c r="E44" i="10"/>
  <c r="F43" i="11"/>
  <c r="F43" i="6"/>
  <c r="F43" i="1"/>
  <c r="F100" i="6"/>
  <c r="F100" i="1"/>
  <c r="F97" i="6"/>
  <c r="F97" i="1"/>
  <c r="F94" i="6"/>
  <c r="F94" i="1"/>
  <c r="F91" i="6"/>
  <c r="F91" i="1"/>
  <c r="F88" i="11"/>
  <c r="F88" i="6"/>
  <c r="F88" i="1"/>
  <c r="F85" i="11"/>
  <c r="F85" i="6"/>
  <c r="F85" i="1"/>
  <c r="F82" i="11"/>
  <c r="F82" i="6"/>
  <c r="F82" i="1"/>
  <c r="F79" i="11"/>
  <c r="F79" i="6"/>
  <c r="F79" i="1"/>
  <c r="F77" i="11"/>
  <c r="F77" i="6"/>
  <c r="F77" i="1"/>
  <c r="F75" i="11"/>
  <c r="F75" i="6"/>
  <c r="F75" i="1"/>
  <c r="F72" i="11"/>
  <c r="F72" i="6"/>
  <c r="F72" i="1"/>
  <c r="F69" i="11"/>
  <c r="F69" i="6"/>
  <c r="F69" i="1"/>
  <c r="F65" i="11"/>
  <c r="F65" i="6"/>
  <c r="F65" i="1"/>
  <c r="F62" i="11"/>
  <c r="F62" i="6"/>
  <c r="F62" i="1"/>
  <c r="F59" i="11"/>
  <c r="F59" i="6"/>
  <c r="F59" i="1"/>
  <c r="F57" i="11"/>
  <c r="F57" i="6"/>
  <c r="F57" i="1"/>
  <c r="G55" i="11"/>
  <c r="G55" i="6"/>
  <c r="G55" i="1"/>
  <c r="D54" i="6"/>
  <c r="D54" i="1"/>
  <c r="D54" i="10"/>
  <c r="E53" i="11"/>
  <c r="E53" i="6"/>
  <c r="E53" i="10"/>
  <c r="E53" i="1"/>
  <c r="G51" i="11"/>
  <c r="G51" i="6"/>
  <c r="G51" i="1"/>
  <c r="F48" i="11"/>
  <c r="F48" i="6"/>
  <c r="F48" i="1"/>
  <c r="D46" i="6"/>
  <c r="D46" i="1"/>
  <c r="D46" i="10"/>
  <c r="F36" i="11"/>
  <c r="F36" i="6"/>
  <c r="F36" i="1"/>
  <c r="G35" i="11"/>
  <c r="G35" i="6"/>
  <c r="G35" i="1"/>
  <c r="D34" i="6"/>
  <c r="D34" i="1"/>
  <c r="D34" i="10"/>
  <c r="E33" i="11"/>
  <c r="E33" i="6"/>
  <c r="E33" i="10"/>
  <c r="E33" i="1"/>
  <c r="G31" i="11"/>
  <c r="G31" i="6"/>
  <c r="G31" i="1"/>
  <c r="D30" i="6"/>
  <c r="D30" i="1"/>
  <c r="I30" s="1"/>
  <c r="D30" i="10"/>
  <c r="E29" i="11"/>
  <c r="E29" i="6"/>
  <c r="E29" i="10"/>
  <c r="E29" i="1"/>
  <c r="G27" i="11"/>
  <c r="G27" i="6"/>
  <c r="G27" i="1"/>
  <c r="E25" i="11"/>
  <c r="E25" i="6"/>
  <c r="E25" i="10"/>
  <c r="E25" i="1"/>
  <c r="D56" i="6"/>
  <c r="D56" i="1"/>
  <c r="D56" i="10"/>
  <c r="E55" i="11"/>
  <c r="E55" i="6"/>
  <c r="E55" i="10"/>
  <c r="E55" i="1"/>
  <c r="F54" i="11"/>
  <c r="F54" i="6"/>
  <c r="F54" i="1"/>
  <c r="G53" i="11"/>
  <c r="G53" i="6"/>
  <c r="G53" i="1"/>
  <c r="D52" i="6"/>
  <c r="D52" i="1"/>
  <c r="D52" i="10"/>
  <c r="E51" i="11"/>
  <c r="E51" i="6"/>
  <c r="E51" i="10"/>
  <c r="E51" i="1"/>
  <c r="F50" i="11"/>
  <c r="F50" i="6"/>
  <c r="F50" i="1"/>
  <c r="G49" i="11"/>
  <c r="G49" i="6"/>
  <c r="G49" i="1"/>
  <c r="D48" i="6"/>
  <c r="D48" i="10"/>
  <c r="D48" i="1"/>
  <c r="I48" s="1"/>
  <c r="F46" i="11"/>
  <c r="F46" i="6"/>
  <c r="F46" i="1"/>
  <c r="G45" i="11"/>
  <c r="G45" i="6"/>
  <c r="G45" i="1"/>
  <c r="D44" i="6"/>
  <c r="D44" i="1"/>
  <c r="I44" s="1"/>
  <c r="D44" i="10"/>
  <c r="E43" i="11"/>
  <c r="E43" i="6"/>
  <c r="E43" i="10"/>
  <c r="E43" i="1"/>
  <c r="F42" i="11"/>
  <c r="F42" i="6"/>
  <c r="F42" i="1"/>
  <c r="G41" i="11"/>
  <c r="G41" i="6"/>
  <c r="G41" i="1"/>
  <c r="D40" i="6"/>
  <c r="D40" i="1"/>
  <c r="D40" i="10"/>
  <c r="E39" i="11"/>
  <c r="E39" i="6"/>
  <c r="E39" i="1"/>
  <c r="E39" i="10"/>
  <c r="F38" i="11"/>
  <c r="F38" i="6"/>
  <c r="F38" i="1"/>
  <c r="G37" i="11"/>
  <c r="G37" i="6"/>
  <c r="G37" i="1"/>
  <c r="D36" i="6"/>
  <c r="D36" i="1"/>
  <c r="D36" i="10"/>
  <c r="E35" i="11"/>
  <c r="E35" i="6"/>
  <c r="E35" i="1"/>
  <c r="E35" i="10"/>
  <c r="F34" i="11"/>
  <c r="F34" i="6"/>
  <c r="F34" i="1"/>
  <c r="G33" i="11"/>
  <c r="G33" i="6"/>
  <c r="G33" i="1"/>
  <c r="D32" i="6"/>
  <c r="D32" i="1"/>
  <c r="I32" s="1"/>
  <c r="D32" i="10"/>
  <c r="E31" i="11"/>
  <c r="E31" i="6"/>
  <c r="E31" i="1"/>
  <c r="E31" i="10"/>
  <c r="F30" i="11"/>
  <c r="F30" i="6"/>
  <c r="F30" i="1"/>
  <c r="G29" i="11"/>
  <c r="G29" i="6"/>
  <c r="G29" i="1"/>
  <c r="D28" i="6"/>
  <c r="D28" i="1"/>
  <c r="I28" s="1"/>
  <c r="D28" i="10"/>
  <c r="E27" i="11"/>
  <c r="E27" i="6"/>
  <c r="E27" i="1"/>
  <c r="E27" i="10"/>
  <c r="F26" i="11"/>
  <c r="F26" i="6"/>
  <c r="F26" i="1"/>
  <c r="G25" i="11"/>
  <c r="G25" i="6"/>
  <c r="G25" i="1"/>
  <c r="D24" i="6"/>
  <c r="D24" i="1"/>
  <c r="I24" s="1"/>
  <c r="D24" i="10"/>
  <c r="E23" i="11"/>
  <c r="E23" i="6"/>
  <c r="E23" i="1"/>
  <c r="E23" i="10"/>
  <c r="F22" i="11"/>
  <c r="F22" i="6"/>
  <c r="F22" i="1"/>
  <c r="G21" i="11"/>
  <c r="G21" i="6"/>
  <c r="G21" i="1"/>
  <c r="D20" i="6"/>
  <c r="D20" i="1"/>
  <c r="D20" i="10"/>
  <c r="F77" i="18"/>
  <c r="F69"/>
  <c r="F61"/>
  <c r="F88" i="10"/>
  <c r="D88" i="40"/>
  <c r="E40" i="11"/>
  <c r="E40" i="6"/>
  <c r="E40" i="10"/>
  <c r="E40" i="1"/>
  <c r="F39" i="11"/>
  <c r="F39" i="6"/>
  <c r="F39" i="1"/>
  <c r="G38" i="11"/>
  <c r="G38" i="6"/>
  <c r="G38" i="1"/>
  <c r="D37" i="6"/>
  <c r="D37" i="1"/>
  <c r="D37" i="10"/>
  <c r="E36" i="11"/>
  <c r="E36" i="6"/>
  <c r="E36" i="10"/>
  <c r="E36" i="1"/>
  <c r="F35" i="11"/>
  <c r="F35" i="6"/>
  <c r="F35" i="1"/>
  <c r="G34" i="11"/>
  <c r="G34" i="6"/>
  <c r="G34" i="1"/>
  <c r="D33" i="6"/>
  <c r="D33" i="1"/>
  <c r="I33" s="1"/>
  <c r="D33" i="10"/>
  <c r="E32" i="11"/>
  <c r="E32" i="6"/>
  <c r="E32" i="10"/>
  <c r="E32" i="1"/>
  <c r="F31" i="11"/>
  <c r="F31" i="6"/>
  <c r="F31" i="1"/>
  <c r="G30" i="11"/>
  <c r="G30" i="6"/>
  <c r="G30" i="1"/>
  <c r="D29" i="6"/>
  <c r="D29" i="1"/>
  <c r="D29" i="10"/>
  <c r="E28" i="11"/>
  <c r="E28" i="6"/>
  <c r="E28" i="10"/>
  <c r="E28" i="1"/>
  <c r="F27" i="11"/>
  <c r="F27" i="6"/>
  <c r="F27" i="1"/>
  <c r="G26" i="11"/>
  <c r="G26" i="6"/>
  <c r="G26" i="1"/>
  <c r="D25" i="6"/>
  <c r="D25" i="1"/>
  <c r="I25" s="1"/>
  <c r="D25" i="10"/>
  <c r="E24" i="11"/>
  <c r="E24" i="6"/>
  <c r="E24" i="10"/>
  <c r="E24" i="1"/>
  <c r="F23" i="11"/>
  <c r="F23" i="6"/>
  <c r="F23" i="1"/>
  <c r="G22" i="11"/>
  <c r="G22" i="6"/>
  <c r="G22" i="1"/>
  <c r="D21" i="6"/>
  <c r="D21" i="1"/>
  <c r="D21" i="10"/>
  <c r="E20" i="11"/>
  <c r="E20" i="6"/>
  <c r="E20" i="10"/>
  <c r="E20" i="1"/>
  <c r="D99" i="6"/>
  <c r="D99" i="1"/>
  <c r="D99" i="10"/>
  <c r="D98" i="6"/>
  <c r="D98" i="1"/>
  <c r="D98" i="10"/>
  <c r="D92" i="6"/>
  <c r="D92" i="1"/>
  <c r="D92" i="10"/>
  <c r="D89" i="6"/>
  <c r="D89" i="1"/>
  <c r="I89" s="1"/>
  <c r="D89" i="10"/>
  <c r="D86" i="11"/>
  <c r="D86" i="6"/>
  <c r="D86" i="10"/>
  <c r="D86" i="1"/>
  <c r="D82" i="11"/>
  <c r="D82" i="6"/>
  <c r="D82" i="10"/>
  <c r="D82" i="1"/>
  <c r="D79" i="11"/>
  <c r="D79" i="6"/>
  <c r="D79" i="1"/>
  <c r="I79" s="1"/>
  <c r="D79" i="10"/>
  <c r="D76" i="11"/>
  <c r="D76" i="6"/>
  <c r="D76" i="1"/>
  <c r="I76" s="1"/>
  <c r="D76" i="10"/>
  <c r="D72" i="11"/>
  <c r="D72" i="6"/>
  <c r="D72" i="1"/>
  <c r="I72" s="1"/>
  <c r="D72" i="10"/>
  <c r="D70" i="6"/>
  <c r="D70" i="10"/>
  <c r="D70" i="1"/>
  <c r="I70" s="1"/>
  <c r="D67" i="6"/>
  <c r="D67" i="1"/>
  <c r="D67" i="10"/>
  <c r="D64" i="6"/>
  <c r="D64" i="1"/>
  <c r="D64" i="10"/>
  <c r="D62" i="6"/>
  <c r="D62" i="1"/>
  <c r="I62" s="1"/>
  <c r="D62" i="10"/>
  <c r="D59" i="6"/>
  <c r="D59" i="1"/>
  <c r="D59" i="10"/>
  <c r="D57" i="6"/>
  <c r="D57" i="1"/>
  <c r="D57" i="10"/>
  <c r="F55" i="11"/>
  <c r="F55" i="6"/>
  <c r="F55" i="1"/>
  <c r="G54" i="11"/>
  <c r="G54" i="6"/>
  <c r="G54" i="1"/>
  <c r="F51" i="11"/>
  <c r="F51" i="6"/>
  <c r="F51" i="1"/>
  <c r="E48" i="11"/>
  <c r="E48" i="6"/>
  <c r="E48" i="10"/>
  <c r="E48" i="1"/>
  <c r="F101" i="6"/>
  <c r="F101" i="1"/>
  <c r="F98" i="6"/>
  <c r="F98" i="1"/>
  <c r="F95" i="6"/>
  <c r="F95" i="1"/>
  <c r="F92" i="6"/>
  <c r="F92" i="1"/>
  <c r="F89" i="6"/>
  <c r="F89" i="1"/>
  <c r="F86" i="11"/>
  <c r="F86" i="6"/>
  <c r="F86" i="1"/>
  <c r="F83" i="11"/>
  <c r="F83" i="6"/>
  <c r="F83" i="1"/>
  <c r="F80" i="11"/>
  <c r="F80" i="6"/>
  <c r="F80" i="1"/>
  <c r="F76" i="11"/>
  <c r="F76" i="6"/>
  <c r="F76" i="1"/>
  <c r="F73" i="11"/>
  <c r="F73" i="6"/>
  <c r="F73" i="1"/>
  <c r="F70" i="11"/>
  <c r="F70" i="6"/>
  <c r="F70" i="1"/>
  <c r="F67" i="11"/>
  <c r="F67" i="6"/>
  <c r="F67" i="1"/>
  <c r="F63" i="11"/>
  <c r="F63" i="6"/>
  <c r="F63" i="1"/>
  <c r="F56" i="11"/>
  <c r="F56" i="6"/>
  <c r="F56" i="1"/>
  <c r="G43" i="11"/>
  <c r="G43" i="6"/>
  <c r="G43" i="1"/>
  <c r="F40" i="11"/>
  <c r="F40" i="6"/>
  <c r="F40" i="1"/>
  <c r="D38" i="6"/>
  <c r="D38" i="1"/>
  <c r="D38" i="10"/>
  <c r="F32" i="11"/>
  <c r="F32" i="6"/>
  <c r="F32" i="1"/>
  <c r="F28" i="11"/>
  <c r="F28" i="6"/>
  <c r="F28" i="1"/>
  <c r="D26" i="6"/>
  <c r="D26" i="1"/>
  <c r="D26" i="10"/>
  <c r="G23" i="11"/>
  <c r="G23" i="6"/>
  <c r="G23" i="1"/>
  <c r="E21" i="11"/>
  <c r="E21" i="6"/>
  <c r="E21" i="10"/>
  <c r="E21" i="1"/>
  <c r="E41" i="11"/>
  <c r="E41" i="6"/>
  <c r="E41" i="1"/>
  <c r="E41" i="10"/>
  <c r="D41" i="6"/>
  <c r="D41" i="1"/>
  <c r="D41" i="10"/>
  <c r="G66" i="11"/>
  <c r="G66" i="6"/>
  <c r="G66" i="1"/>
  <c r="D66" i="6"/>
  <c r="D66" i="10"/>
  <c r="D66" i="1"/>
  <c r="E45" i="11"/>
  <c r="E45" i="6"/>
  <c r="E45" i="1"/>
  <c r="E45" i="10"/>
  <c r="D45" i="6"/>
  <c r="D45" i="1"/>
  <c r="D45" i="10"/>
  <c r="G87" i="11"/>
  <c r="G87" i="6"/>
  <c r="G87" i="1"/>
  <c r="D87" i="11"/>
  <c r="D87" i="6"/>
  <c r="D87" i="1"/>
  <c r="I87" s="1"/>
  <c r="D87" i="10"/>
  <c r="D95" i="6"/>
  <c r="D95" i="1"/>
  <c r="D95" i="10"/>
  <c r="G95" i="6"/>
  <c r="G95" i="1"/>
  <c r="G48" i="11"/>
  <c r="G48" i="8"/>
  <c r="G48" i="6"/>
  <c r="G48" i="1"/>
  <c r="G47" i="11"/>
  <c r="G47" i="8"/>
  <c r="G47" i="6"/>
  <c r="G47" i="1"/>
  <c r="E47" i="11"/>
  <c r="E47" i="6"/>
  <c r="E47" i="1"/>
  <c r="E47" i="10"/>
  <c r="D47" i="6"/>
  <c r="D47" i="1"/>
  <c r="I47" s="1"/>
  <c r="D47" i="10"/>
  <c r="G99" i="24"/>
  <c r="G99" i="23"/>
  <c r="G99" i="19"/>
  <c r="G99" i="20"/>
  <c r="G99" i="21"/>
  <c r="G99" i="22"/>
  <c r="G99" i="18"/>
  <c r="G99" i="5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7"/>
  <c r="D89" i="36"/>
  <c r="D89" i="9"/>
  <c r="D89" i="41"/>
  <c r="D89" i="39"/>
  <c r="D89" i="38"/>
  <c r="D89" i="35"/>
  <c r="D89" i="34"/>
  <c r="D89" i="11"/>
  <c r="D89" i="37"/>
  <c r="D89" i="40"/>
  <c r="D89" i="8"/>
  <c r="D70" i="11"/>
  <c r="D66"/>
  <c r="D62"/>
  <c r="D58"/>
  <c r="C101" i="10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10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21"/>
  <c r="D94" i="22"/>
  <c r="D94" i="18"/>
  <c r="D94" i="5"/>
  <c r="D94" i="43"/>
  <c r="D94" i="9"/>
  <c r="D94" i="41"/>
  <c r="D94" i="39"/>
  <c r="D94" i="38"/>
  <c r="D94" i="7"/>
  <c r="D94" i="8"/>
  <c r="D94" i="37"/>
  <c r="D94" i="36"/>
  <c r="D94" i="35"/>
  <c r="D94" i="34"/>
  <c r="D94" i="11"/>
  <c r="D94" i="40"/>
  <c r="D93" i="43"/>
  <c r="D93" i="24"/>
  <c r="D93" i="23"/>
  <c r="D93" i="19"/>
  <c r="D93" i="20"/>
  <c r="D93" i="21"/>
  <c r="D93" i="22"/>
  <c r="D93" i="18"/>
  <c r="D93" i="5"/>
  <c r="D93" i="7"/>
  <c r="D93" i="36"/>
  <c r="D93" i="9"/>
  <c r="D93" i="41"/>
  <c r="D93" i="39"/>
  <c r="D93" i="38"/>
  <c r="D93" i="37"/>
  <c r="D93" i="35"/>
  <c r="D93" i="34"/>
  <c r="D93" i="11"/>
  <c r="D93" i="8"/>
  <c r="D93" i="40"/>
  <c r="D92" i="43"/>
  <c r="D92" i="24"/>
  <c r="D92" i="23"/>
  <c r="D92" i="19"/>
  <c r="D92" i="20"/>
  <c r="D92" i="21"/>
  <c r="D92" i="22"/>
  <c r="D92" i="18"/>
  <c r="D92" i="5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7"/>
  <c r="D90" i="9"/>
  <c r="D90" i="41"/>
  <c r="D90" i="39"/>
  <c r="D90" i="38"/>
  <c r="D90" i="43"/>
  <c r="D90" i="8"/>
  <c r="D90" i="37"/>
  <c r="D90" i="36"/>
  <c r="D90" i="35"/>
  <c r="D90" i="34"/>
  <c r="D90" i="11"/>
  <c r="D90" i="40"/>
  <c r="D54" i="11"/>
  <c r="D50"/>
  <c r="I50" i="1"/>
  <c r="D46" i="11"/>
  <c r="D42"/>
  <c r="D38"/>
  <c r="D34"/>
  <c r="D30"/>
  <c r="D26"/>
  <c r="D22"/>
  <c r="D85" i="18"/>
  <c r="D88" i="7"/>
  <c r="D88" i="22"/>
  <c r="D88" i="38"/>
  <c r="D88" i="35"/>
  <c r="G100" i="43"/>
  <c r="G100" i="24"/>
  <c r="G100" i="21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D69" i="18"/>
  <c r="D69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36"/>
  <c r="D100" i="7"/>
  <c r="D100" i="8"/>
  <c r="D100" i="37"/>
  <c r="D100" i="38"/>
  <c r="D100" i="40"/>
  <c r="D100" i="39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9"/>
  <c r="D99" i="38"/>
  <c r="D99" i="21"/>
  <c r="D99" i="40"/>
  <c r="D99" i="34"/>
  <c r="D99" i="11"/>
  <c r="D99" i="24"/>
  <c r="D99" i="35"/>
  <c r="D99" i="36"/>
  <c r="D98" i="24"/>
  <c r="D98" i="23"/>
  <c r="D98" i="19"/>
  <c r="D98" i="20"/>
  <c r="D98" i="21"/>
  <c r="D98" i="22"/>
  <c r="D98" i="18"/>
  <c r="D98" i="5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23"/>
  <c r="D96" i="19"/>
  <c r="D96" i="20"/>
  <c r="D96" i="21"/>
  <c r="D96" i="22"/>
  <c r="D96" i="18"/>
  <c r="D96" i="5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40"/>
  <c r="F89" i="21"/>
  <c r="F89" i="35"/>
  <c r="D55" i="11"/>
  <c r="D51"/>
  <c r="I51" i="1"/>
  <c r="D47" i="11"/>
  <c r="D43"/>
  <c r="D39"/>
  <c r="D35"/>
  <c r="D31"/>
  <c r="D27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49" i="11"/>
  <c r="D21"/>
  <c r="F101" i="43"/>
  <c r="F101" i="20"/>
  <c r="F101" i="5"/>
  <c r="F101" i="7"/>
  <c r="F101" i="8"/>
  <c r="F101" i="37"/>
  <c r="F101" i="19"/>
  <c r="F101" i="18"/>
  <c r="F101" i="24"/>
  <c r="F101" i="21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40"/>
  <c r="D36"/>
  <c r="D32"/>
  <c r="D28"/>
  <c r="D24"/>
  <c r="D20"/>
  <c r="D83" i="18"/>
  <c r="D76" i="21"/>
  <c r="D67" i="18"/>
  <c r="D65"/>
  <c r="D63"/>
  <c r="E52"/>
  <c r="F39"/>
  <c r="G34"/>
  <c r="F23"/>
  <c r="D88" i="8"/>
  <c r="D88" i="20"/>
  <c r="D88" i="43"/>
  <c r="D88" i="39"/>
  <c r="F88" i="37"/>
  <c r="E36" i="18"/>
  <c r="E28"/>
  <c r="D88" i="34"/>
  <c r="E88" i="35"/>
  <c r="E19" i="20"/>
  <c r="E19" i="11"/>
  <c r="D19" i="18"/>
  <c r="D19" i="11"/>
  <c r="G94" i="10"/>
  <c r="G90"/>
  <c r="C95" i="11"/>
  <c r="C95" i="10"/>
  <c r="F92"/>
  <c r="G91"/>
  <c r="F88" i="20"/>
  <c r="F88" i="23"/>
  <c r="F99" i="10"/>
  <c r="G98"/>
  <c r="F95"/>
  <c r="C90"/>
  <c r="C90" i="11"/>
  <c r="G87" i="21"/>
  <c r="G82" i="18"/>
  <c r="F79"/>
  <c r="D77"/>
  <c r="D74" i="21"/>
  <c r="F88" i="9"/>
  <c r="F88" i="7"/>
  <c r="F88" i="5"/>
  <c r="F88" i="18"/>
  <c r="F88" i="40"/>
  <c r="F88" i="38"/>
  <c r="F88" i="36"/>
  <c r="F98" i="10"/>
  <c r="G97"/>
  <c r="C97" i="11"/>
  <c r="C97" i="10"/>
  <c r="F94"/>
  <c r="G93"/>
  <c r="C93" i="11"/>
  <c r="C93" i="10"/>
  <c r="F90"/>
  <c r="G89"/>
  <c r="C89" i="11"/>
  <c r="C89" i="10"/>
  <c r="F100"/>
  <c r="G99"/>
  <c r="C99"/>
  <c r="F96"/>
  <c r="G95"/>
  <c r="C91"/>
  <c r="C91" i="11"/>
  <c r="F88" i="22"/>
  <c r="F88" i="43"/>
  <c r="C98" i="11"/>
  <c r="C98" i="10"/>
  <c r="C94"/>
  <c r="C94" i="11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E40"/>
  <c r="G38"/>
  <c r="D37"/>
  <c r="F35"/>
  <c r="E32"/>
  <c r="G30"/>
  <c r="D29"/>
  <c r="F27"/>
  <c r="E24"/>
  <c r="G22"/>
  <c r="D21"/>
  <c r="F88" i="21"/>
  <c r="F88" i="19"/>
  <c r="F88" i="24"/>
  <c r="E88" i="34"/>
  <c r="F101" i="10"/>
  <c r="G100"/>
  <c r="F97"/>
  <c r="G96"/>
  <c r="C96" i="11"/>
  <c r="C96" i="10"/>
  <c r="F93"/>
  <c r="G92"/>
  <c r="C92" i="11"/>
  <c r="C92" i="10"/>
  <c r="F89"/>
  <c r="C88" i="8"/>
  <c r="E88"/>
  <c r="G88"/>
  <c r="C88" i="19"/>
  <c r="E88"/>
  <c r="G88"/>
  <c r="C88" i="38"/>
  <c r="E88"/>
  <c r="G88"/>
  <c r="C88" i="10"/>
  <c r="G88"/>
  <c r="C88" i="6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G19" i="19"/>
  <c r="C87" i="34"/>
  <c r="C87" i="35"/>
  <c r="C87" i="36"/>
  <c r="C87" i="37"/>
  <c r="C87" i="38"/>
  <c r="C87" i="39"/>
  <c r="C87" i="40"/>
  <c r="C87" i="41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3"/>
  <c r="G71" i="24"/>
  <c r="G71" i="23"/>
  <c r="G71" i="19"/>
  <c r="G71" i="20"/>
  <c r="E71" i="34"/>
  <c r="E71" i="35"/>
  <c r="E71" i="36"/>
  <c r="E71" i="37"/>
  <c r="E71" i="38"/>
  <c r="E71" i="39"/>
  <c r="E71" i="40"/>
  <c r="E71" i="41"/>
  <c r="E71" i="43"/>
  <c r="E71" i="24"/>
  <c r="E71" i="23"/>
  <c r="E71" i="19"/>
  <c r="E71" i="20"/>
  <c r="C71" i="34"/>
  <c r="C71" i="35"/>
  <c r="C71" i="36"/>
  <c r="C71" i="37"/>
  <c r="C71" i="38"/>
  <c r="C71" i="39"/>
  <c r="C71" i="40"/>
  <c r="C71" i="41"/>
  <c r="C71" i="43"/>
  <c r="C71" i="24"/>
  <c r="C71" i="23"/>
  <c r="C71" i="19"/>
  <c r="C71" i="20"/>
  <c r="F70" i="34"/>
  <c r="F70" i="35"/>
  <c r="F70" i="36"/>
  <c r="F70" i="37"/>
  <c r="F70" i="38"/>
  <c r="F70" i="39"/>
  <c r="F70" i="40"/>
  <c r="F70" i="41"/>
  <c r="F70" i="43"/>
  <c r="F70" i="24"/>
  <c r="F70" i="23"/>
  <c r="F70" i="19"/>
  <c r="F70" i="20"/>
  <c r="D70" i="34"/>
  <c r="D70" i="35"/>
  <c r="D70" i="36"/>
  <c r="D70" i="37"/>
  <c r="D70" i="38"/>
  <c r="D70" i="39"/>
  <c r="D70" i="40"/>
  <c r="D70" i="41"/>
  <c r="D70" i="43"/>
  <c r="D70" i="24"/>
  <c r="D70" i="23"/>
  <c r="D70" i="19"/>
  <c r="D70" i="20"/>
  <c r="G69" i="34"/>
  <c r="G69" i="35"/>
  <c r="G69" i="36"/>
  <c r="G69" i="37"/>
  <c r="G69" i="38"/>
  <c r="G69" i="39"/>
  <c r="G69" i="40"/>
  <c r="G69" i="41"/>
  <c r="G69" i="43"/>
  <c r="G69" i="24"/>
  <c r="G69" i="23"/>
  <c r="G69" i="19"/>
  <c r="G69" i="20"/>
  <c r="E69" i="34"/>
  <c r="E69" i="35"/>
  <c r="E69" i="36"/>
  <c r="E69" i="37"/>
  <c r="E69" i="38"/>
  <c r="E69" i="39"/>
  <c r="E69" i="40"/>
  <c r="E69" i="41"/>
  <c r="E69" i="43"/>
  <c r="E69" i="24"/>
  <c r="E69" i="23"/>
  <c r="E69" i="19"/>
  <c r="E69" i="20"/>
  <c r="C69" i="34"/>
  <c r="C69" i="35"/>
  <c r="C69" i="36"/>
  <c r="C69" i="37"/>
  <c r="C69" i="38"/>
  <c r="C69" i="39"/>
  <c r="C69" i="40"/>
  <c r="C69" i="41"/>
  <c r="C69" i="43"/>
  <c r="C69" i="24"/>
  <c r="C69" i="23"/>
  <c r="C69" i="19"/>
  <c r="C69" i="20"/>
  <c r="F68" i="34"/>
  <c r="F68" i="35"/>
  <c r="F68" i="36"/>
  <c r="F68" i="37"/>
  <c r="F68" i="38"/>
  <c r="F68" i="39"/>
  <c r="F68" i="40"/>
  <c r="F68" i="41"/>
  <c r="F68" i="43"/>
  <c r="F68" i="24"/>
  <c r="F68" i="23"/>
  <c r="F68" i="19"/>
  <c r="F68" i="20"/>
  <c r="D68" i="34"/>
  <c r="D68" i="35"/>
  <c r="D68" i="36"/>
  <c r="D68" i="37"/>
  <c r="D68" i="38"/>
  <c r="D68" i="39"/>
  <c r="D68" i="40"/>
  <c r="D68" i="41"/>
  <c r="D68" i="43"/>
  <c r="D68" i="24"/>
  <c r="D68" i="23"/>
  <c r="D68" i="19"/>
  <c r="D68" i="20"/>
  <c r="G67" i="34"/>
  <c r="G67" i="35"/>
  <c r="G67" i="36"/>
  <c r="G67" i="37"/>
  <c r="G67" i="38"/>
  <c r="G67" i="39"/>
  <c r="G67" i="40"/>
  <c r="G67" i="41"/>
  <c r="G67" i="43"/>
  <c r="G67" i="24"/>
  <c r="G67" i="23"/>
  <c r="G67" i="19"/>
  <c r="G67" i="20"/>
  <c r="E67" i="34"/>
  <c r="E67" i="35"/>
  <c r="E67" i="36"/>
  <c r="E67" i="37"/>
  <c r="E67" i="38"/>
  <c r="E67" i="39"/>
  <c r="E67" i="40"/>
  <c r="E67" i="41"/>
  <c r="E67" i="43"/>
  <c r="E67" i="24"/>
  <c r="E67" i="23"/>
  <c r="E67" i="19"/>
  <c r="E67" i="20"/>
  <c r="C67" i="34"/>
  <c r="C67" i="35"/>
  <c r="C67" i="36"/>
  <c r="C67" i="37"/>
  <c r="C67" i="38"/>
  <c r="C67" i="39"/>
  <c r="C67" i="40"/>
  <c r="C67" i="41"/>
  <c r="C67" i="43"/>
  <c r="C67" i="24"/>
  <c r="C67" i="23"/>
  <c r="C67" i="19"/>
  <c r="C67" i="20"/>
  <c r="F66" i="34"/>
  <c r="F66" i="35"/>
  <c r="F66" i="36"/>
  <c r="F66" i="37"/>
  <c r="F66" i="38"/>
  <c r="F66" i="39"/>
  <c r="F66" i="40"/>
  <c r="F66" i="41"/>
  <c r="F66" i="43"/>
  <c r="F66" i="24"/>
  <c r="F66" i="23"/>
  <c r="F66" i="19"/>
  <c r="F66" i="20"/>
  <c r="D66" i="34"/>
  <c r="D66" i="35"/>
  <c r="D66" i="36"/>
  <c r="D66" i="37"/>
  <c r="D66" i="38"/>
  <c r="D66" i="39"/>
  <c r="D66" i="40"/>
  <c r="D66" i="41"/>
  <c r="D66" i="43"/>
  <c r="D66" i="24"/>
  <c r="D66" i="23"/>
  <c r="D66" i="19"/>
  <c r="D66" i="20"/>
  <c r="G65" i="34"/>
  <c r="G65" i="35"/>
  <c r="G65" i="36"/>
  <c r="G65" i="37"/>
  <c r="G65" i="38"/>
  <c r="G65" i="39"/>
  <c r="G65" i="40"/>
  <c r="G65" i="41"/>
  <c r="G65" i="43"/>
  <c r="G65" i="24"/>
  <c r="G65" i="23"/>
  <c r="G65" i="19"/>
  <c r="G65" i="20"/>
  <c r="E65" i="34"/>
  <c r="E65" i="35"/>
  <c r="E65" i="36"/>
  <c r="E65" i="37"/>
  <c r="E65" i="38"/>
  <c r="E65" i="39"/>
  <c r="E65" i="40"/>
  <c r="E65" i="41"/>
  <c r="E65" i="43"/>
  <c r="E65" i="24"/>
  <c r="E65" i="23"/>
  <c r="E65" i="19"/>
  <c r="E65" i="20"/>
  <c r="C65" i="34"/>
  <c r="C65" i="35"/>
  <c r="C65" i="36"/>
  <c r="C65" i="37"/>
  <c r="C65" i="38"/>
  <c r="C65" i="39"/>
  <c r="C65" i="40"/>
  <c r="C65" i="41"/>
  <c r="C65" i="43"/>
  <c r="C65" i="24"/>
  <c r="C65" i="23"/>
  <c r="C65" i="19"/>
  <c r="C65" i="20"/>
  <c r="F64" i="34"/>
  <c r="F64" i="35"/>
  <c r="F64" i="36"/>
  <c r="F64" i="37"/>
  <c r="F64" i="38"/>
  <c r="F64" i="39"/>
  <c r="F64" i="40"/>
  <c r="F64" i="41"/>
  <c r="F64" i="43"/>
  <c r="F64" i="24"/>
  <c r="F64" i="23"/>
  <c r="F64" i="19"/>
  <c r="F64" i="20"/>
  <c r="D64" i="34"/>
  <c r="D64" i="35"/>
  <c r="D64" i="36"/>
  <c r="D64" i="37"/>
  <c r="D64" i="38"/>
  <c r="D64" i="39"/>
  <c r="D64" i="40"/>
  <c r="D64" i="41"/>
  <c r="D64" i="43"/>
  <c r="D64" i="24"/>
  <c r="D64" i="23"/>
  <c r="D64" i="19"/>
  <c r="D64" i="20"/>
  <c r="G63" i="34"/>
  <c r="G63" i="35"/>
  <c r="G63" i="36"/>
  <c r="G63" i="37"/>
  <c r="G63" i="38"/>
  <c r="G63" i="39"/>
  <c r="G63" i="40"/>
  <c r="G63" i="41"/>
  <c r="G63" i="43"/>
  <c r="G63" i="24"/>
  <c r="G63" i="23"/>
  <c r="G63" i="19"/>
  <c r="G63" i="20"/>
  <c r="E63" i="34"/>
  <c r="E63" i="35"/>
  <c r="E63" i="36"/>
  <c r="E63" i="37"/>
  <c r="E63" i="38"/>
  <c r="E63" i="39"/>
  <c r="E63" i="40"/>
  <c r="E63" i="41"/>
  <c r="E63" i="43"/>
  <c r="E63" i="24"/>
  <c r="E63" i="23"/>
  <c r="E63" i="19"/>
  <c r="E63" i="20"/>
  <c r="C63" i="34"/>
  <c r="C63" i="35"/>
  <c r="C63" i="36"/>
  <c r="C63" i="37"/>
  <c r="C63" i="38"/>
  <c r="C63" i="39"/>
  <c r="C63" i="40"/>
  <c r="C63" i="41"/>
  <c r="C63" i="43"/>
  <c r="C63" i="24"/>
  <c r="C63" i="23"/>
  <c r="C63" i="19"/>
  <c r="C63" i="20"/>
  <c r="F62" i="34"/>
  <c r="F62" i="35"/>
  <c r="F62" i="36"/>
  <c r="F62" i="37"/>
  <c r="F62" i="38"/>
  <c r="F62" i="39"/>
  <c r="F62" i="40"/>
  <c r="F62" i="41"/>
  <c r="F62" i="43"/>
  <c r="F62" i="24"/>
  <c r="F62" i="23"/>
  <c r="F62" i="19"/>
  <c r="F62" i="20"/>
  <c r="D62" i="34"/>
  <c r="D62" i="35"/>
  <c r="D62" i="36"/>
  <c r="D62" i="37"/>
  <c r="D62" i="38"/>
  <c r="D62" i="39"/>
  <c r="D62" i="40"/>
  <c r="D62" i="41"/>
  <c r="D62" i="43"/>
  <c r="D62" i="24"/>
  <c r="D62" i="23"/>
  <c r="D62" i="19"/>
  <c r="D62" i="20"/>
  <c r="G61" i="34"/>
  <c r="G61" i="35"/>
  <c r="G61" i="36"/>
  <c r="G61" i="37"/>
  <c r="G61" i="38"/>
  <c r="G61" i="39"/>
  <c r="G61" i="40"/>
  <c r="G61" i="41"/>
  <c r="G61" i="43"/>
  <c r="G61" i="24"/>
  <c r="G61" i="23"/>
  <c r="G61" i="19"/>
  <c r="G61" i="20"/>
  <c r="E61" i="34"/>
  <c r="E61" i="35"/>
  <c r="E61" i="36"/>
  <c r="E61" i="37"/>
  <c r="E61" i="38"/>
  <c r="E61" i="39"/>
  <c r="E61" i="40"/>
  <c r="E61" i="41"/>
  <c r="E61" i="43"/>
  <c r="E61" i="24"/>
  <c r="E61" i="23"/>
  <c r="E61" i="19"/>
  <c r="E61" i="20"/>
  <c r="C61" i="34"/>
  <c r="C61" i="35"/>
  <c r="C61" i="36"/>
  <c r="C61" i="37"/>
  <c r="C61" i="38"/>
  <c r="C61" i="39"/>
  <c r="C61" i="40"/>
  <c r="C61" i="41"/>
  <c r="C61" i="43"/>
  <c r="C61" i="24"/>
  <c r="C61" i="23"/>
  <c r="C61" i="19"/>
  <c r="C61" i="20"/>
  <c r="F60" i="34"/>
  <c r="F60" i="35"/>
  <c r="F60" i="36"/>
  <c r="F60" i="37"/>
  <c r="F60" i="38"/>
  <c r="F60" i="39"/>
  <c r="F60" i="40"/>
  <c r="F60" i="41"/>
  <c r="F60" i="43"/>
  <c r="F60" i="24"/>
  <c r="F60" i="23"/>
  <c r="F60" i="19"/>
  <c r="F60" i="20"/>
  <c r="D60" i="34"/>
  <c r="D60" i="35"/>
  <c r="D60" i="36"/>
  <c r="D60" i="37"/>
  <c r="D60" i="38"/>
  <c r="D60" i="39"/>
  <c r="D60" i="40"/>
  <c r="D60" i="41"/>
  <c r="D60" i="43"/>
  <c r="D60" i="24"/>
  <c r="D60" i="23"/>
  <c r="D60" i="19"/>
  <c r="D60" i="20"/>
  <c r="G59" i="34"/>
  <c r="G59" i="35"/>
  <c r="G59" i="36"/>
  <c r="G59" i="37"/>
  <c r="G59" i="38"/>
  <c r="G59" i="39"/>
  <c r="G59" i="40"/>
  <c r="G59" i="41"/>
  <c r="G59" i="43"/>
  <c r="G59" i="24"/>
  <c r="G59" i="23"/>
  <c r="G59" i="19"/>
  <c r="G59" i="20"/>
  <c r="E59" i="34"/>
  <c r="E59" i="35"/>
  <c r="E59" i="36"/>
  <c r="E59" i="37"/>
  <c r="E59" i="38"/>
  <c r="E59" i="39"/>
  <c r="E59" i="40"/>
  <c r="E59" i="41"/>
  <c r="E59" i="43"/>
  <c r="E59" i="24"/>
  <c r="E59" i="23"/>
  <c r="E59" i="19"/>
  <c r="E59" i="20"/>
  <c r="C59" i="34"/>
  <c r="C59" i="35"/>
  <c r="C59" i="36"/>
  <c r="C59" i="37"/>
  <c r="C59" i="38"/>
  <c r="C59" i="39"/>
  <c r="C59" i="40"/>
  <c r="C59" i="41"/>
  <c r="C59" i="43"/>
  <c r="C59" i="24"/>
  <c r="C59" i="23"/>
  <c r="C59" i="19"/>
  <c r="C59" i="20"/>
  <c r="F58" i="34"/>
  <c r="F58" i="35"/>
  <c r="F58" i="36"/>
  <c r="F58" i="37"/>
  <c r="F58" i="38"/>
  <c r="F58" i="39"/>
  <c r="F58" i="40"/>
  <c r="F58" i="41"/>
  <c r="F58" i="43"/>
  <c r="F58" i="24"/>
  <c r="F58" i="23"/>
  <c r="F58" i="19"/>
  <c r="F58" i="20"/>
  <c r="D58" i="34"/>
  <c r="D58" i="35"/>
  <c r="D58" i="36"/>
  <c r="D58" i="37"/>
  <c r="D58" i="38"/>
  <c r="D58" i="39"/>
  <c r="D58" i="40"/>
  <c r="D58" i="41"/>
  <c r="D58" i="43"/>
  <c r="D58" i="24"/>
  <c r="D58" i="23"/>
  <c r="D58" i="19"/>
  <c r="D58" i="20"/>
  <c r="G57" i="34"/>
  <c r="G57" i="35"/>
  <c r="G57" i="36"/>
  <c r="G57" i="37"/>
  <c r="G57" i="38"/>
  <c r="G57" i="39"/>
  <c r="G57" i="40"/>
  <c r="G57" i="41"/>
  <c r="G57" i="43"/>
  <c r="G57" i="24"/>
  <c r="G57" i="23"/>
  <c r="G57" i="19"/>
  <c r="G57" i="20"/>
  <c r="E57" i="34"/>
  <c r="E57" i="35"/>
  <c r="E57" i="36"/>
  <c r="E57" i="37"/>
  <c r="E57" i="38"/>
  <c r="E57" i="39"/>
  <c r="E57" i="40"/>
  <c r="E57" i="41"/>
  <c r="E57" i="43"/>
  <c r="E57" i="24"/>
  <c r="E57" i="23"/>
  <c r="E57" i="19"/>
  <c r="E57" i="20"/>
  <c r="C57" i="34"/>
  <c r="C57" i="35"/>
  <c r="C57" i="36"/>
  <c r="C57" i="37"/>
  <c r="C57" i="38"/>
  <c r="C57" i="39"/>
  <c r="C57" i="40"/>
  <c r="C57" i="41"/>
  <c r="C57" i="43"/>
  <c r="C57" i="24"/>
  <c r="C57" i="23"/>
  <c r="C57" i="19"/>
  <c r="C57" i="20"/>
  <c r="F56" i="34"/>
  <c r="F56" i="35"/>
  <c r="F56" i="36"/>
  <c r="F56" i="37"/>
  <c r="F56" i="38"/>
  <c r="F56" i="39"/>
  <c r="F56" i="40"/>
  <c r="F56" i="41"/>
  <c r="F56" i="43"/>
  <c r="F56" i="24"/>
  <c r="F56" i="23"/>
  <c r="F56" i="19"/>
  <c r="F56" i="20"/>
  <c r="D56" i="34"/>
  <c r="D56" i="35"/>
  <c r="D56" i="36"/>
  <c r="D56" i="37"/>
  <c r="D56" i="38"/>
  <c r="D56" i="39"/>
  <c r="D56" i="40"/>
  <c r="D56" i="41"/>
  <c r="D56" i="43"/>
  <c r="D56" i="24"/>
  <c r="D56" i="23"/>
  <c r="D56" i="19"/>
  <c r="D56" i="20"/>
  <c r="G55" i="34"/>
  <c r="G55" i="35"/>
  <c r="G55" i="36"/>
  <c r="G55" i="37"/>
  <c r="G55" i="38"/>
  <c r="G55" i="39"/>
  <c r="G55" i="40"/>
  <c r="G55" i="41"/>
  <c r="G55" i="43"/>
  <c r="G55" i="24"/>
  <c r="G55" i="23"/>
  <c r="G55" i="19"/>
  <c r="G55" i="20"/>
  <c r="E55" i="34"/>
  <c r="E55" i="35"/>
  <c r="E55" i="36"/>
  <c r="E55" i="37"/>
  <c r="E55" i="38"/>
  <c r="E55" i="39"/>
  <c r="E55" i="40"/>
  <c r="E55" i="41"/>
  <c r="E55" i="43"/>
  <c r="E55" i="24"/>
  <c r="E55" i="23"/>
  <c r="E55" i="19"/>
  <c r="E55" i="20"/>
  <c r="C55" i="34"/>
  <c r="C55" i="35"/>
  <c r="C55" i="36"/>
  <c r="C55" i="37"/>
  <c r="C55" i="38"/>
  <c r="C55" i="39"/>
  <c r="C55" i="40"/>
  <c r="C55" i="41"/>
  <c r="C55" i="43"/>
  <c r="C55" i="24"/>
  <c r="C55" i="23"/>
  <c r="C55" i="19"/>
  <c r="C55" i="20"/>
  <c r="F54" i="34"/>
  <c r="F54" i="35"/>
  <c r="F54" i="36"/>
  <c r="F54" i="37"/>
  <c r="F54" i="38"/>
  <c r="F54" i="39"/>
  <c r="F54" i="40"/>
  <c r="F54" i="41"/>
  <c r="F54" i="43"/>
  <c r="F54" i="24"/>
  <c r="F54" i="23"/>
  <c r="F54" i="19"/>
  <c r="F54" i="20"/>
  <c r="D54" i="34"/>
  <c r="D54" i="35"/>
  <c r="D54" i="36"/>
  <c r="D54" i="37"/>
  <c r="D54" i="38"/>
  <c r="D54" i="39"/>
  <c r="D54" i="40"/>
  <c r="D54" i="41"/>
  <c r="D54" i="43"/>
  <c r="D54" i="24"/>
  <c r="D54" i="23"/>
  <c r="D54" i="19"/>
  <c r="D54" i="20"/>
  <c r="G53" i="34"/>
  <c r="G53" i="35"/>
  <c r="G53" i="36"/>
  <c r="G53" i="37"/>
  <c r="G53" i="38"/>
  <c r="G53" i="39"/>
  <c r="G53" i="40"/>
  <c r="G53" i="41"/>
  <c r="G53" i="43"/>
  <c r="G53" i="24"/>
  <c r="G53" i="23"/>
  <c r="G53" i="19"/>
  <c r="G53" i="20"/>
  <c r="E53" i="34"/>
  <c r="E53" i="35"/>
  <c r="E53" i="36"/>
  <c r="E53" i="37"/>
  <c r="E53" i="38"/>
  <c r="E53" i="39"/>
  <c r="E53" i="40"/>
  <c r="E53" i="41"/>
  <c r="E53" i="43"/>
  <c r="E53" i="24"/>
  <c r="E53" i="23"/>
  <c r="E53" i="19"/>
  <c r="E53" i="20"/>
  <c r="C53" i="34"/>
  <c r="C53" i="35"/>
  <c r="C53" i="36"/>
  <c r="C53" i="37"/>
  <c r="C53" i="38"/>
  <c r="C53" i="39"/>
  <c r="C53" i="40"/>
  <c r="C53" i="41"/>
  <c r="C53" i="43"/>
  <c r="C53" i="24"/>
  <c r="C53" i="23"/>
  <c r="C53" i="19"/>
  <c r="C53" i="20"/>
  <c r="F52" i="34"/>
  <c r="F52" i="35"/>
  <c r="F52" i="36"/>
  <c r="F52" i="37"/>
  <c r="F52" i="38"/>
  <c r="F52" i="39"/>
  <c r="F52" i="40"/>
  <c r="F52" i="41"/>
  <c r="F52" i="43"/>
  <c r="F52" i="24"/>
  <c r="F52" i="23"/>
  <c r="F52" i="19"/>
  <c r="F52" i="20"/>
  <c r="D52" i="34"/>
  <c r="D52" i="35"/>
  <c r="D52" i="36"/>
  <c r="D52" i="37"/>
  <c r="D52" i="38"/>
  <c r="D52" i="39"/>
  <c r="D52" i="40"/>
  <c r="D52" i="41"/>
  <c r="D52" i="43"/>
  <c r="D52" i="24"/>
  <c r="D52" i="23"/>
  <c r="D52" i="19"/>
  <c r="D52" i="20"/>
  <c r="G51" i="34"/>
  <c r="G51" i="35"/>
  <c r="G51" i="36"/>
  <c r="G51" i="37"/>
  <c r="G51" i="38"/>
  <c r="G51" i="39"/>
  <c r="G51" i="40"/>
  <c r="G51" i="41"/>
  <c r="G51" i="43"/>
  <c r="G51" i="24"/>
  <c r="G51" i="23"/>
  <c r="G51" i="19"/>
  <c r="G51" i="20"/>
  <c r="E51" i="34"/>
  <c r="E51" i="35"/>
  <c r="E51" i="36"/>
  <c r="E51" i="37"/>
  <c r="E51" i="38"/>
  <c r="E51" i="39"/>
  <c r="E51" i="40"/>
  <c r="E51" i="41"/>
  <c r="E51" i="43"/>
  <c r="E51" i="24"/>
  <c r="E51" i="23"/>
  <c r="E51" i="19"/>
  <c r="E51" i="20"/>
  <c r="C51" i="34"/>
  <c r="C51" i="35"/>
  <c r="C51" i="36"/>
  <c r="C51" i="37"/>
  <c r="C51" i="38"/>
  <c r="C51" i="39"/>
  <c r="C51" i="40"/>
  <c r="C51" i="41"/>
  <c r="C51" i="43"/>
  <c r="C51" i="24"/>
  <c r="C51" i="23"/>
  <c r="C51" i="19"/>
  <c r="C51" i="20"/>
  <c r="F50" i="34"/>
  <c r="F50" i="35"/>
  <c r="F50" i="36"/>
  <c r="F50" i="37"/>
  <c r="F50" i="38"/>
  <c r="F50" i="39"/>
  <c r="F50" i="40"/>
  <c r="F50" i="41"/>
  <c r="F50" i="43"/>
  <c r="F50" i="24"/>
  <c r="F50" i="23"/>
  <c r="F50" i="19"/>
  <c r="F50" i="20"/>
  <c r="D50" i="34"/>
  <c r="D50" i="35"/>
  <c r="D50" i="36"/>
  <c r="D50" i="37"/>
  <c r="D50" i="38"/>
  <c r="D50" i="39"/>
  <c r="D50" i="40"/>
  <c r="D50" i="41"/>
  <c r="D50" i="43"/>
  <c r="D50" i="24"/>
  <c r="D50" i="23"/>
  <c r="D50" i="19"/>
  <c r="D50" i="20"/>
  <c r="G49" i="34"/>
  <c r="G49" i="35"/>
  <c r="G49" i="36"/>
  <c r="G49" i="37"/>
  <c r="G49" i="38"/>
  <c r="G49" i="39"/>
  <c r="G49" i="40"/>
  <c r="G49" i="41"/>
  <c r="G49" i="43"/>
  <c r="G49" i="24"/>
  <c r="G49" i="23"/>
  <c r="G49" i="19"/>
  <c r="E49" i="34"/>
  <c r="E49" i="35"/>
  <c r="E49" i="36"/>
  <c r="E49" i="37"/>
  <c r="E49" i="38"/>
  <c r="E49" i="39"/>
  <c r="E49" i="40"/>
  <c r="E49" i="41"/>
  <c r="E49" i="43"/>
  <c r="E49" i="24"/>
  <c r="E49" i="23"/>
  <c r="E49" i="19"/>
  <c r="C49" i="34"/>
  <c r="C49" i="35"/>
  <c r="C49" i="36"/>
  <c r="C49" i="37"/>
  <c r="C49" i="38"/>
  <c r="C49" i="39"/>
  <c r="C49" i="40"/>
  <c r="C49" i="41"/>
  <c r="C49" i="43"/>
  <c r="C49" i="24"/>
  <c r="C49" i="23"/>
  <c r="C49" i="19"/>
  <c r="F48" i="34"/>
  <c r="F48" i="35"/>
  <c r="F48" i="36"/>
  <c r="F48" i="37"/>
  <c r="F48" i="38"/>
  <c r="F48" i="39"/>
  <c r="F48" i="40"/>
  <c r="F48" i="41"/>
  <c r="F48" i="43"/>
  <c r="F48" i="24"/>
  <c r="F48" i="23"/>
  <c r="F48" i="19"/>
  <c r="D48" i="34"/>
  <c r="D48" i="35"/>
  <c r="D48" i="36"/>
  <c r="D48" i="37"/>
  <c r="D48" i="38"/>
  <c r="D48" i="39"/>
  <c r="D48" i="40"/>
  <c r="D48" i="41"/>
  <c r="D48" i="43"/>
  <c r="D48" i="24"/>
  <c r="D48" i="23"/>
  <c r="D48" i="19"/>
  <c r="G47" i="34"/>
  <c r="G47" i="35"/>
  <c r="G47" i="36"/>
  <c r="G47" i="37"/>
  <c r="G47" i="38"/>
  <c r="G47" i="39"/>
  <c r="G47" i="40"/>
  <c r="G47" i="41"/>
  <c r="G47" i="43"/>
  <c r="G47" i="24"/>
  <c r="G47" i="23"/>
  <c r="G47" i="19"/>
  <c r="E47" i="34"/>
  <c r="E47" i="35"/>
  <c r="E47" i="36"/>
  <c r="E47" i="37"/>
  <c r="E47" i="38"/>
  <c r="E47" i="39"/>
  <c r="E47" i="40"/>
  <c r="E47" i="41"/>
  <c r="E47" i="43"/>
  <c r="E47" i="24"/>
  <c r="E47" i="23"/>
  <c r="E47" i="19"/>
  <c r="C47" i="34"/>
  <c r="C47" i="35"/>
  <c r="C47" i="36"/>
  <c r="C47" i="37"/>
  <c r="C47" i="38"/>
  <c r="C47" i="39"/>
  <c r="C47" i="40"/>
  <c r="C47" i="41"/>
  <c r="C47" i="43"/>
  <c r="C47" i="24"/>
  <c r="C47" i="23"/>
  <c r="C47" i="19"/>
  <c r="F46" i="34"/>
  <c r="F46" i="35"/>
  <c r="F46" i="36"/>
  <c r="F46" i="37"/>
  <c r="F46" i="38"/>
  <c r="F46" i="39"/>
  <c r="F46" i="40"/>
  <c r="F46" i="41"/>
  <c r="F46" i="43"/>
  <c r="F46" i="24"/>
  <c r="F46" i="23"/>
  <c r="F46" i="19"/>
  <c r="D46" i="34"/>
  <c r="D46" i="35"/>
  <c r="D46" i="36"/>
  <c r="D46" i="37"/>
  <c r="D46" i="38"/>
  <c r="D46" i="39"/>
  <c r="D46" i="40"/>
  <c r="D46" i="41"/>
  <c r="D46" i="43"/>
  <c r="D46" i="24"/>
  <c r="D46" i="23"/>
  <c r="D46" i="19"/>
  <c r="G45" i="34"/>
  <c r="G45" i="35"/>
  <c r="G45" i="36"/>
  <c r="G45" i="37"/>
  <c r="G45" i="38"/>
  <c r="G45" i="39"/>
  <c r="G45" i="40"/>
  <c r="G45" i="41"/>
  <c r="G45" i="43"/>
  <c r="G45" i="24"/>
  <c r="G45" i="23"/>
  <c r="G45" i="19"/>
  <c r="E45" i="34"/>
  <c r="E45" i="35"/>
  <c r="E45" i="36"/>
  <c r="E45" i="37"/>
  <c r="E45" i="38"/>
  <c r="E45" i="39"/>
  <c r="E45" i="40"/>
  <c r="E45" i="41"/>
  <c r="E45" i="43"/>
  <c r="E45" i="24"/>
  <c r="E45" i="23"/>
  <c r="E45" i="19"/>
  <c r="C45" i="34"/>
  <c r="C45" i="35"/>
  <c r="C45" i="36"/>
  <c r="C45" i="37"/>
  <c r="C45" i="38"/>
  <c r="C45" i="39"/>
  <c r="C45" i="40"/>
  <c r="C45" i="41"/>
  <c r="C45" i="43"/>
  <c r="C45" i="24"/>
  <c r="C45" i="23"/>
  <c r="C45" i="19"/>
  <c r="F44" i="34"/>
  <c r="F44" i="35"/>
  <c r="F44" i="36"/>
  <c r="F44" i="37"/>
  <c r="F44" i="38"/>
  <c r="F44" i="39"/>
  <c r="F44" i="40"/>
  <c r="F44" i="41"/>
  <c r="F44" i="43"/>
  <c r="F44" i="24"/>
  <c r="F44" i="23"/>
  <c r="F44" i="19"/>
  <c r="D44" i="34"/>
  <c r="D44" i="35"/>
  <c r="D44" i="36"/>
  <c r="D44" i="37"/>
  <c r="D44" i="38"/>
  <c r="D44" i="39"/>
  <c r="D44" i="40"/>
  <c r="D44" i="41"/>
  <c r="D44" i="43"/>
  <c r="D44" i="24"/>
  <c r="D44" i="23"/>
  <c r="D44" i="19"/>
  <c r="G43" i="34"/>
  <c r="G43" i="35"/>
  <c r="G43" i="36"/>
  <c r="G43" i="37"/>
  <c r="G43" i="38"/>
  <c r="G43" i="39"/>
  <c r="G43" i="40"/>
  <c r="G43" i="41"/>
  <c r="G43" i="43"/>
  <c r="G43" i="24"/>
  <c r="G43" i="23"/>
  <c r="G43" i="19"/>
  <c r="E43" i="34"/>
  <c r="E43" i="35"/>
  <c r="E43" i="36"/>
  <c r="E43" i="37"/>
  <c r="E43" i="38"/>
  <c r="E43" i="39"/>
  <c r="E43" i="40"/>
  <c r="E43" i="41"/>
  <c r="E43" i="43"/>
  <c r="E43" i="24"/>
  <c r="E43" i="23"/>
  <c r="E43" i="19"/>
  <c r="C43" i="34"/>
  <c r="C43" i="35"/>
  <c r="C43" i="36"/>
  <c r="C43" i="37"/>
  <c r="C43" i="38"/>
  <c r="C43" i="39"/>
  <c r="C43" i="40"/>
  <c r="C43" i="41"/>
  <c r="C43" i="43"/>
  <c r="C43" i="24"/>
  <c r="C43" i="23"/>
  <c r="C43" i="19"/>
  <c r="F42" i="34"/>
  <c r="F42" i="35"/>
  <c r="F42" i="36"/>
  <c r="F42" i="37"/>
  <c r="F42" i="39"/>
  <c r="F42" i="40"/>
  <c r="F42" i="38"/>
  <c r="F42" i="41"/>
  <c r="F42" i="43"/>
  <c r="F42" i="24"/>
  <c r="F42" i="23"/>
  <c r="F42" i="19"/>
  <c r="D42" i="34"/>
  <c r="D42" i="35"/>
  <c r="D42" i="36"/>
  <c r="D42" i="37"/>
  <c r="D42" i="38"/>
  <c r="D42" i="39"/>
  <c r="D42" i="40"/>
  <c r="D42" i="41"/>
  <c r="D42" i="43"/>
  <c r="D42" i="24"/>
  <c r="D42" i="23"/>
  <c r="D42" i="19"/>
  <c r="G41" i="34"/>
  <c r="G41" i="35"/>
  <c r="G41" i="36"/>
  <c r="G41" i="37"/>
  <c r="G41" i="38"/>
  <c r="G41" i="39"/>
  <c r="G41" i="40"/>
  <c r="G41" i="41"/>
  <c r="G41" i="43"/>
  <c r="G41" i="24"/>
  <c r="G41" i="23"/>
  <c r="G41" i="19"/>
  <c r="E41" i="34"/>
  <c r="E41" i="35"/>
  <c r="E41" i="36"/>
  <c r="E41" i="37"/>
  <c r="E41" i="38"/>
  <c r="E41" i="39"/>
  <c r="E41" i="40"/>
  <c r="E41" i="41"/>
  <c r="E41" i="43"/>
  <c r="E41" i="24"/>
  <c r="E41" i="23"/>
  <c r="E41" i="19"/>
  <c r="C41" i="34"/>
  <c r="C41" i="35"/>
  <c r="C41" i="36"/>
  <c r="C41" i="37"/>
  <c r="C41" i="38"/>
  <c r="C41" i="39"/>
  <c r="C41" i="40"/>
  <c r="C41" i="41"/>
  <c r="C41" i="43"/>
  <c r="C41" i="24"/>
  <c r="C41" i="23"/>
  <c r="C41" i="19"/>
  <c r="F40" i="34"/>
  <c r="F40" i="35"/>
  <c r="F40" i="36"/>
  <c r="F40" i="37"/>
  <c r="F40" i="38"/>
  <c r="F40" i="39"/>
  <c r="F40" i="40"/>
  <c r="F40" i="41"/>
  <c r="F40" i="43"/>
  <c r="F40" i="24"/>
  <c r="F40" i="23"/>
  <c r="F40" i="19"/>
  <c r="D40" i="34"/>
  <c r="D40" i="35"/>
  <c r="D40" i="36"/>
  <c r="D40" i="37"/>
  <c r="D40" i="38"/>
  <c r="D40" i="39"/>
  <c r="D40" i="40"/>
  <c r="D40" i="41"/>
  <c r="D40" i="43"/>
  <c r="D40" i="24"/>
  <c r="D40" i="23"/>
  <c r="D40" i="19"/>
  <c r="G39" i="34"/>
  <c r="G39" i="35"/>
  <c r="G39" i="36"/>
  <c r="G39" i="37"/>
  <c r="G39" i="38"/>
  <c r="G39" i="39"/>
  <c r="G39" i="40"/>
  <c r="G39" i="41"/>
  <c r="G39" i="43"/>
  <c r="G39" i="24"/>
  <c r="G39" i="23"/>
  <c r="G39" i="19"/>
  <c r="E39" i="34"/>
  <c r="E39" i="35"/>
  <c r="E39" i="36"/>
  <c r="E39" i="37"/>
  <c r="E39" i="38"/>
  <c r="E39" i="39"/>
  <c r="E39" i="40"/>
  <c r="E39" i="41"/>
  <c r="E39" i="43"/>
  <c r="E39" i="24"/>
  <c r="E39" i="23"/>
  <c r="E39" i="19"/>
  <c r="C39" i="34"/>
  <c r="C39" i="35"/>
  <c r="C39" i="36"/>
  <c r="C39" i="37"/>
  <c r="C39" i="38"/>
  <c r="C39" i="39"/>
  <c r="C39" i="40"/>
  <c r="C39" i="41"/>
  <c r="C39" i="43"/>
  <c r="C39" i="24"/>
  <c r="C39" i="23"/>
  <c r="C39" i="19"/>
  <c r="F38" i="34"/>
  <c r="F38" i="35"/>
  <c r="F38" i="36"/>
  <c r="F38" i="37"/>
  <c r="F38" i="38"/>
  <c r="F38" i="39"/>
  <c r="F38" i="40"/>
  <c r="F38" i="41"/>
  <c r="F38" i="43"/>
  <c r="F38" i="24"/>
  <c r="F38" i="23"/>
  <c r="F38" i="19"/>
  <c r="D38" i="34"/>
  <c r="D38" i="35"/>
  <c r="D38" i="36"/>
  <c r="D38" i="37"/>
  <c r="D38" i="38"/>
  <c r="D38" i="39"/>
  <c r="D38" i="40"/>
  <c r="D38" i="41"/>
  <c r="D38" i="43"/>
  <c r="D38" i="24"/>
  <c r="D38" i="23"/>
  <c r="D38" i="19"/>
  <c r="G37" i="34"/>
  <c r="G37" i="35"/>
  <c r="G37" i="36"/>
  <c r="G37" i="37"/>
  <c r="G37" i="38"/>
  <c r="G37" i="39"/>
  <c r="G37" i="40"/>
  <c r="G37" i="41"/>
  <c r="G37" i="43"/>
  <c r="G37" i="24"/>
  <c r="G37" i="23"/>
  <c r="G37" i="19"/>
  <c r="E37" i="34"/>
  <c r="E37" i="35"/>
  <c r="E37" i="36"/>
  <c r="E37" i="37"/>
  <c r="E37" i="38"/>
  <c r="E37" i="39"/>
  <c r="E37" i="40"/>
  <c r="E37" i="41"/>
  <c r="E37" i="43"/>
  <c r="E37" i="24"/>
  <c r="E37" i="23"/>
  <c r="E37" i="19"/>
  <c r="C37" i="34"/>
  <c r="C37" i="35"/>
  <c r="C37" i="36"/>
  <c r="C37" i="37"/>
  <c r="C37" i="38"/>
  <c r="C37" i="39"/>
  <c r="C37" i="40"/>
  <c r="C37" i="41"/>
  <c r="C37" i="43"/>
  <c r="C37" i="24"/>
  <c r="C37" i="23"/>
  <c r="C37" i="19"/>
  <c r="F36" i="34"/>
  <c r="F36" i="35"/>
  <c r="F36" i="36"/>
  <c r="F36" i="37"/>
  <c r="F36" i="38"/>
  <c r="F36" i="39"/>
  <c r="F36" i="40"/>
  <c r="F36" i="41"/>
  <c r="F36" i="43"/>
  <c r="F36" i="24"/>
  <c r="F36" i="23"/>
  <c r="F36" i="19"/>
  <c r="D36" i="34"/>
  <c r="D36" i="35"/>
  <c r="D36" i="36"/>
  <c r="D36" i="37"/>
  <c r="D36" i="38"/>
  <c r="D36" i="39"/>
  <c r="D36" i="40"/>
  <c r="D36" i="41"/>
  <c r="D36" i="43"/>
  <c r="D36" i="24"/>
  <c r="D36" i="23"/>
  <c r="D36" i="19"/>
  <c r="G35" i="34"/>
  <c r="G35" i="35"/>
  <c r="G35" i="36"/>
  <c r="G35" i="37"/>
  <c r="G35" i="38"/>
  <c r="G35" i="39"/>
  <c r="G35" i="40"/>
  <c r="G35" i="41"/>
  <c r="G35" i="43"/>
  <c r="G35" i="24"/>
  <c r="G35" i="23"/>
  <c r="G35" i="19"/>
  <c r="E35" i="34"/>
  <c r="E35" i="35"/>
  <c r="E35" i="36"/>
  <c r="E35" i="37"/>
  <c r="E35" i="38"/>
  <c r="E35" i="39"/>
  <c r="E35" i="40"/>
  <c r="E35" i="41"/>
  <c r="E35" i="43"/>
  <c r="E35" i="24"/>
  <c r="E35" i="23"/>
  <c r="E35" i="19"/>
  <c r="C35" i="34"/>
  <c r="C35" i="35"/>
  <c r="C35" i="36"/>
  <c r="C35" i="37"/>
  <c r="C35" i="38"/>
  <c r="C35" i="39"/>
  <c r="C35" i="40"/>
  <c r="C35" i="41"/>
  <c r="C35" i="43"/>
  <c r="C35" i="24"/>
  <c r="C35" i="23"/>
  <c r="C35" i="19"/>
  <c r="F34" i="34"/>
  <c r="F34" i="35"/>
  <c r="F34" i="36"/>
  <c r="F34" i="37"/>
  <c r="F34" i="38"/>
  <c r="F34" i="39"/>
  <c r="F34" i="40"/>
  <c r="F34" i="41"/>
  <c r="F34" i="43"/>
  <c r="F34" i="24"/>
  <c r="F34" i="23"/>
  <c r="F34" i="19"/>
  <c r="D34" i="34"/>
  <c r="D34" i="35"/>
  <c r="D34" i="36"/>
  <c r="D34" i="37"/>
  <c r="D34" i="38"/>
  <c r="D34" i="39"/>
  <c r="D34" i="40"/>
  <c r="D34" i="41"/>
  <c r="D34" i="43"/>
  <c r="D34" i="24"/>
  <c r="D34" i="23"/>
  <c r="D34" i="19"/>
  <c r="G33" i="34"/>
  <c r="G33" i="35"/>
  <c r="G33" i="36"/>
  <c r="G33" i="37"/>
  <c r="G33" i="38"/>
  <c r="G33" i="39"/>
  <c r="G33" i="40"/>
  <c r="G33" i="41"/>
  <c r="G33" i="43"/>
  <c r="G33" i="24"/>
  <c r="G33" i="23"/>
  <c r="G33" i="19"/>
  <c r="E33" i="34"/>
  <c r="E33" i="35"/>
  <c r="E33" i="36"/>
  <c r="E33" i="37"/>
  <c r="E33" i="38"/>
  <c r="E33" i="39"/>
  <c r="E33" i="40"/>
  <c r="E33" i="41"/>
  <c r="E33" i="43"/>
  <c r="E33" i="24"/>
  <c r="E33" i="23"/>
  <c r="E33" i="19"/>
  <c r="C33" i="34"/>
  <c r="C33" i="35"/>
  <c r="C33" i="36"/>
  <c r="C33" i="37"/>
  <c r="C33" i="38"/>
  <c r="C33" i="39"/>
  <c r="C33" i="40"/>
  <c r="C33" i="41"/>
  <c r="C33" i="43"/>
  <c r="C33" i="24"/>
  <c r="C33" i="23"/>
  <c r="C33" i="19"/>
  <c r="F32" i="34"/>
  <c r="F32" i="35"/>
  <c r="F32" i="36"/>
  <c r="F32" i="37"/>
  <c r="F32" i="38"/>
  <c r="F32" i="39"/>
  <c r="F32" i="40"/>
  <c r="F32" i="41"/>
  <c r="F32" i="43"/>
  <c r="F32" i="24"/>
  <c r="F32" i="23"/>
  <c r="F32" i="19"/>
  <c r="D32" i="34"/>
  <c r="D32" i="35"/>
  <c r="D32" i="36"/>
  <c r="D32" i="37"/>
  <c r="D32" i="38"/>
  <c r="D32" i="39"/>
  <c r="D32" i="40"/>
  <c r="D32" i="41"/>
  <c r="D32" i="43"/>
  <c r="D32" i="24"/>
  <c r="D32" i="23"/>
  <c r="D32" i="19"/>
  <c r="G31" i="34"/>
  <c r="G31" i="35"/>
  <c r="G31" i="36"/>
  <c r="G31" i="37"/>
  <c r="G31" i="38"/>
  <c r="G31" i="39"/>
  <c r="G31" i="40"/>
  <c r="G31" i="41"/>
  <c r="G31" i="43"/>
  <c r="G31" i="24"/>
  <c r="G31" i="23"/>
  <c r="G31" i="19"/>
  <c r="E31" i="34"/>
  <c r="E31" i="35"/>
  <c r="E31" i="36"/>
  <c r="E31" i="37"/>
  <c r="E31" i="38"/>
  <c r="E31" i="39"/>
  <c r="E31" i="40"/>
  <c r="E31" i="41"/>
  <c r="E31" i="43"/>
  <c r="E31" i="24"/>
  <c r="E31" i="23"/>
  <c r="E31" i="19"/>
  <c r="C31" i="34"/>
  <c r="C31" i="35"/>
  <c r="C31" i="36"/>
  <c r="C31" i="37"/>
  <c r="C31" i="38"/>
  <c r="C31" i="39"/>
  <c r="C31" i="40"/>
  <c r="C31" i="41"/>
  <c r="C31" i="43"/>
  <c r="C31" i="24"/>
  <c r="C31" i="23"/>
  <c r="C31" i="19"/>
  <c r="F30" i="34"/>
  <c r="F30" i="35"/>
  <c r="F30" i="36"/>
  <c r="F30" i="37"/>
  <c r="F30" i="38"/>
  <c r="F30" i="39"/>
  <c r="F30" i="40"/>
  <c r="F30" i="41"/>
  <c r="F30" i="43"/>
  <c r="F30" i="24"/>
  <c r="F30" i="23"/>
  <c r="F30" i="19"/>
  <c r="D30" i="34"/>
  <c r="D30" i="35"/>
  <c r="D30" i="36"/>
  <c r="D30" i="37"/>
  <c r="D30" i="38"/>
  <c r="D30" i="39"/>
  <c r="D30" i="40"/>
  <c r="D30" i="41"/>
  <c r="D30" i="43"/>
  <c r="D30" i="24"/>
  <c r="D30" i="23"/>
  <c r="D30" i="19"/>
  <c r="G29" i="34"/>
  <c r="G29" i="35"/>
  <c r="G29" i="36"/>
  <c r="G29" i="37"/>
  <c r="G29" i="38"/>
  <c r="G29" i="39"/>
  <c r="G29" i="40"/>
  <c r="G29" i="41"/>
  <c r="G29" i="43"/>
  <c r="G29" i="24"/>
  <c r="G29" i="23"/>
  <c r="G29" i="19"/>
  <c r="E29" i="34"/>
  <c r="E29" i="35"/>
  <c r="E29" i="36"/>
  <c r="E29" i="37"/>
  <c r="E29" i="38"/>
  <c r="E29" i="39"/>
  <c r="E29" i="40"/>
  <c r="E29" i="41"/>
  <c r="E29" i="43"/>
  <c r="E29" i="24"/>
  <c r="E29" i="23"/>
  <c r="E29" i="19"/>
  <c r="C29" i="34"/>
  <c r="C29" i="35"/>
  <c r="C29" i="36"/>
  <c r="C29" i="37"/>
  <c r="C29" i="38"/>
  <c r="C29" i="39"/>
  <c r="C29" i="40"/>
  <c r="C29" i="41"/>
  <c r="C29" i="43"/>
  <c r="C29" i="24"/>
  <c r="C29" i="23"/>
  <c r="C29" i="19"/>
  <c r="F28" i="34"/>
  <c r="F28" i="35"/>
  <c r="F28" i="36"/>
  <c r="F28" i="37"/>
  <c r="F28" i="38"/>
  <c r="F28" i="39"/>
  <c r="F28" i="40"/>
  <c r="F28" i="41"/>
  <c r="F28" i="43"/>
  <c r="F28" i="24"/>
  <c r="F28" i="23"/>
  <c r="F28" i="19"/>
  <c r="D28" i="34"/>
  <c r="D28" i="35"/>
  <c r="D28" i="36"/>
  <c r="D28" i="37"/>
  <c r="D28" i="38"/>
  <c r="D28" i="39"/>
  <c r="D28" i="40"/>
  <c r="D28" i="41"/>
  <c r="D28" i="43"/>
  <c r="D28" i="24"/>
  <c r="D28" i="23"/>
  <c r="D28" i="19"/>
  <c r="G27" i="34"/>
  <c r="G27" i="35"/>
  <c r="G27" i="36"/>
  <c r="G27" i="37"/>
  <c r="G27" i="38"/>
  <c r="G27" i="39"/>
  <c r="G27" i="40"/>
  <c r="G27" i="41"/>
  <c r="G27" i="43"/>
  <c r="G27" i="24"/>
  <c r="G27" i="23"/>
  <c r="G27" i="19"/>
  <c r="E27" i="34"/>
  <c r="E27" i="35"/>
  <c r="E27" i="36"/>
  <c r="E27" i="37"/>
  <c r="E27" i="38"/>
  <c r="E27" i="39"/>
  <c r="E27" i="40"/>
  <c r="E27" i="41"/>
  <c r="E27" i="43"/>
  <c r="E27" i="24"/>
  <c r="E27" i="23"/>
  <c r="E27" i="19"/>
  <c r="C27" i="34"/>
  <c r="C27" i="35"/>
  <c r="C27" i="36"/>
  <c r="C27" i="37"/>
  <c r="C27" i="38"/>
  <c r="C27" i="39"/>
  <c r="C27" i="40"/>
  <c r="C27" i="41"/>
  <c r="C27" i="43"/>
  <c r="C27" i="24"/>
  <c r="C27" i="23"/>
  <c r="C27" i="19"/>
  <c r="F26" i="34"/>
  <c r="F26" i="35"/>
  <c r="F26" i="36"/>
  <c r="F26" i="37"/>
  <c r="F26" i="38"/>
  <c r="F26" i="39"/>
  <c r="F26" i="40"/>
  <c r="F26" i="41"/>
  <c r="F26" i="43"/>
  <c r="F26" i="24"/>
  <c r="F26" i="23"/>
  <c r="F26" i="19"/>
  <c r="D26" i="34"/>
  <c r="D26" i="35"/>
  <c r="D26" i="36"/>
  <c r="D26" i="37"/>
  <c r="D26" i="38"/>
  <c r="D26" i="39"/>
  <c r="D26" i="40"/>
  <c r="D26" i="41"/>
  <c r="D26" i="43"/>
  <c r="D26" i="24"/>
  <c r="D26" i="23"/>
  <c r="D26" i="19"/>
  <c r="G25" i="34"/>
  <c r="G25" i="35"/>
  <c r="G25" i="36"/>
  <c r="G25" i="37"/>
  <c r="G25" i="38"/>
  <c r="G25" i="39"/>
  <c r="G25" i="40"/>
  <c r="G25" i="41"/>
  <c r="G25" i="43"/>
  <c r="G25" i="24"/>
  <c r="G25" i="23"/>
  <c r="G25" i="19"/>
  <c r="E25" i="34"/>
  <c r="E25" i="35"/>
  <c r="E25" i="36"/>
  <c r="E25" i="37"/>
  <c r="E25" i="38"/>
  <c r="E25" i="39"/>
  <c r="E25" i="40"/>
  <c r="E25" i="41"/>
  <c r="E25" i="43"/>
  <c r="E25" i="24"/>
  <c r="E25" i="23"/>
  <c r="E25" i="19"/>
  <c r="C25" i="34"/>
  <c r="C25" i="35"/>
  <c r="C25" i="36"/>
  <c r="C25" i="37"/>
  <c r="C25" i="38"/>
  <c r="C25" i="39"/>
  <c r="C25" i="40"/>
  <c r="C25" i="41"/>
  <c r="C25" i="43"/>
  <c r="C25" i="24"/>
  <c r="C25" i="23"/>
  <c r="C25" i="19"/>
  <c r="F24" i="34"/>
  <c r="F24" i="35"/>
  <c r="F24" i="36"/>
  <c r="F24" i="37"/>
  <c r="F24" i="38"/>
  <c r="F24" i="39"/>
  <c r="F24" i="40"/>
  <c r="F24" i="41"/>
  <c r="F24" i="43"/>
  <c r="F24" i="24"/>
  <c r="F24" i="23"/>
  <c r="F24" i="19"/>
  <c r="D24" i="34"/>
  <c r="D24" i="35"/>
  <c r="D24" i="36"/>
  <c r="D24" i="37"/>
  <c r="D24" i="38"/>
  <c r="D24" i="39"/>
  <c r="D24" i="40"/>
  <c r="D24" i="41"/>
  <c r="D24" i="43"/>
  <c r="D24" i="24"/>
  <c r="D24" i="23"/>
  <c r="D24" i="19"/>
  <c r="G23" i="34"/>
  <c r="G23" i="35"/>
  <c r="G23" i="36"/>
  <c r="G23" i="37"/>
  <c r="G23" i="38"/>
  <c r="G23" i="39"/>
  <c r="G23" i="40"/>
  <c r="G23" i="41"/>
  <c r="G23" i="43"/>
  <c r="G23" i="24"/>
  <c r="G23" i="23"/>
  <c r="G23" i="19"/>
  <c r="E23" i="34"/>
  <c r="E23" i="35"/>
  <c r="E23" i="36"/>
  <c r="E23" i="37"/>
  <c r="E23" i="38"/>
  <c r="E23" i="39"/>
  <c r="E23" i="40"/>
  <c r="E23" i="41"/>
  <c r="E23" i="43"/>
  <c r="E23" i="24"/>
  <c r="E23" i="23"/>
  <c r="E23" i="19"/>
  <c r="C23" i="34"/>
  <c r="C23" i="35"/>
  <c r="C23" i="36"/>
  <c r="C23" i="37"/>
  <c r="C23" i="38"/>
  <c r="C23" i="39"/>
  <c r="C23" i="40"/>
  <c r="C23" i="41"/>
  <c r="C23" i="43"/>
  <c r="C23" i="24"/>
  <c r="C23" i="23"/>
  <c r="C23" i="19"/>
  <c r="F22" i="34"/>
  <c r="F22" i="35"/>
  <c r="F22" i="36"/>
  <c r="F22" i="37"/>
  <c r="F22" i="38"/>
  <c r="F22" i="39"/>
  <c r="F22" i="40"/>
  <c r="F22" i="41"/>
  <c r="F22" i="43"/>
  <c r="F22" i="24"/>
  <c r="F22" i="23"/>
  <c r="F22" i="19"/>
  <c r="D22" i="34"/>
  <c r="D22" i="35"/>
  <c r="D22" i="36"/>
  <c r="D22" i="37"/>
  <c r="D22" i="38"/>
  <c r="D22" i="39"/>
  <c r="D22" i="40"/>
  <c r="D22" i="41"/>
  <c r="D22" i="43"/>
  <c r="D22" i="24"/>
  <c r="D22" i="23"/>
  <c r="D22" i="19"/>
  <c r="G21" i="34"/>
  <c r="G21" i="35"/>
  <c r="G21" i="36"/>
  <c r="G21" i="37"/>
  <c r="G21" i="38"/>
  <c r="G21" i="39"/>
  <c r="G21" i="40"/>
  <c r="G21" i="41"/>
  <c r="G21" i="43"/>
  <c r="G21" i="24"/>
  <c r="G21" i="23"/>
  <c r="G21" i="19"/>
  <c r="E21" i="34"/>
  <c r="E21" i="35"/>
  <c r="E21" i="36"/>
  <c r="E21" i="37"/>
  <c r="E21" i="38"/>
  <c r="E21" i="39"/>
  <c r="E21" i="40"/>
  <c r="E21" i="41"/>
  <c r="E21" i="43"/>
  <c r="E21" i="24"/>
  <c r="E21" i="23"/>
  <c r="E21" i="19"/>
  <c r="C21" i="34"/>
  <c r="C21" i="35"/>
  <c r="C21" i="36"/>
  <c r="C21" i="37"/>
  <c r="C21" i="38"/>
  <c r="C21" i="39"/>
  <c r="C21" i="40"/>
  <c r="C21" i="41"/>
  <c r="C21" i="43"/>
  <c r="C21" i="24"/>
  <c r="C21" i="23"/>
  <c r="C21" i="19"/>
  <c r="F20" i="34"/>
  <c r="F20" i="35"/>
  <c r="F20" i="36"/>
  <c r="F20" i="37"/>
  <c r="F20" i="38"/>
  <c r="F20" i="39"/>
  <c r="F20" i="40"/>
  <c r="F20" i="41"/>
  <c r="F20" i="43"/>
  <c r="F20" i="24"/>
  <c r="F20" i="23"/>
  <c r="F20" i="19"/>
  <c r="D20" i="34"/>
  <c r="D20" i="35"/>
  <c r="D20" i="36"/>
  <c r="D20" i="37"/>
  <c r="D20" i="38"/>
  <c r="D20" i="39"/>
  <c r="D20" i="40"/>
  <c r="D20" i="41"/>
  <c r="D20" i="43"/>
  <c r="D20" i="24"/>
  <c r="D20" i="23"/>
  <c r="D20" i="19"/>
  <c r="C86" i="1"/>
  <c r="I85"/>
  <c r="C84"/>
  <c r="I83"/>
  <c r="C82"/>
  <c r="I81"/>
  <c r="C80"/>
  <c r="C78"/>
  <c r="I77"/>
  <c r="C76"/>
  <c r="I75"/>
  <c r="C74"/>
  <c r="I73"/>
  <c r="C72"/>
  <c r="I71"/>
  <c r="C70"/>
  <c r="I69"/>
  <c r="C68"/>
  <c r="C66"/>
  <c r="I65"/>
  <c r="C64"/>
  <c r="I63"/>
  <c r="C62"/>
  <c r="I61"/>
  <c r="C60"/>
  <c r="I59"/>
  <c r="C58"/>
  <c r="I57"/>
  <c r="C56"/>
  <c r="I55"/>
  <c r="C54"/>
  <c r="C52"/>
  <c r="C50"/>
  <c r="C48"/>
  <c r="C46"/>
  <c r="I45"/>
  <c r="C44"/>
  <c r="I43"/>
  <c r="C42"/>
  <c r="C40"/>
  <c r="C38"/>
  <c r="C36"/>
  <c r="C34"/>
  <c r="C32"/>
  <c r="C30"/>
  <c r="C28"/>
  <c r="C26"/>
  <c r="C24"/>
  <c r="C22"/>
  <c r="C20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C20"/>
  <c r="G20"/>
  <c r="F21"/>
  <c r="C22"/>
  <c r="G22"/>
  <c r="F23"/>
  <c r="C24"/>
  <c r="G24"/>
  <c r="F25"/>
  <c r="C26"/>
  <c r="G26"/>
  <c r="F27"/>
  <c r="C28"/>
  <c r="G28"/>
  <c r="F29"/>
  <c r="C30"/>
  <c r="G30"/>
  <c r="F31"/>
  <c r="C32"/>
  <c r="G32"/>
  <c r="F33"/>
  <c r="C34"/>
  <c r="G34"/>
  <c r="F35"/>
  <c r="C36"/>
  <c r="G36"/>
  <c r="F37"/>
  <c r="C38"/>
  <c r="G38"/>
  <c r="F39"/>
  <c r="C40"/>
  <c r="G40"/>
  <c r="F41"/>
  <c r="C42"/>
  <c r="G42"/>
  <c r="F43"/>
  <c r="C44"/>
  <c r="G44"/>
  <c r="F45"/>
  <c r="C46"/>
  <c r="G46"/>
  <c r="F47"/>
  <c r="C48"/>
  <c r="G48"/>
  <c r="F49"/>
  <c r="C50"/>
  <c r="G50"/>
  <c r="F51"/>
  <c r="C52"/>
  <c r="G52"/>
  <c r="F53"/>
  <c r="C54"/>
  <c r="G54"/>
  <c r="F55"/>
  <c r="C56"/>
  <c r="G56"/>
  <c r="F57"/>
  <c r="C58"/>
  <c r="G58"/>
  <c r="F59"/>
  <c r="C60"/>
  <c r="G60"/>
  <c r="F61"/>
  <c r="C62"/>
  <c r="G62"/>
  <c r="F63"/>
  <c r="C64"/>
  <c r="G64"/>
  <c r="F65"/>
  <c r="C66"/>
  <c r="G66"/>
  <c r="F67"/>
  <c r="C68"/>
  <c r="G68"/>
  <c r="F69"/>
  <c r="C70"/>
  <c r="G70"/>
  <c r="F71"/>
  <c r="C72"/>
  <c r="G72"/>
  <c r="F73"/>
  <c r="C74"/>
  <c r="G74"/>
  <c r="F75"/>
  <c r="C76"/>
  <c r="G76"/>
  <c r="F77"/>
  <c r="C78"/>
  <c r="G78"/>
  <c r="F79"/>
  <c r="C80"/>
  <c r="G80"/>
  <c r="F81"/>
  <c r="C82"/>
  <c r="G82"/>
  <c r="F83"/>
  <c r="C84"/>
  <c r="G84"/>
  <c r="F85"/>
  <c r="C86"/>
  <c r="G86"/>
  <c r="F87"/>
  <c r="D19" i="9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8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D47"/>
  <c r="F47"/>
  <c r="C48"/>
  <c r="E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6"/>
  <c r="F19"/>
  <c r="C20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5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E19" i="19"/>
  <c r="G87" i="34"/>
  <c r="G87" i="35"/>
  <c r="G87" i="36"/>
  <c r="G87" i="37"/>
  <c r="G87" i="38"/>
  <c r="G87" i="39"/>
  <c r="G87" i="40"/>
  <c r="G87" i="41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43"/>
  <c r="D78" i="24"/>
  <c r="D78" i="23"/>
  <c r="D78" i="19"/>
  <c r="D78" i="20"/>
  <c r="C77" i="34"/>
  <c r="C77" i="35"/>
  <c r="C77" i="36"/>
  <c r="C77" i="37"/>
  <c r="C77" i="38"/>
  <c r="C77" i="39"/>
  <c r="C77" i="40"/>
  <c r="C77" i="41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3"/>
  <c r="D74" i="24"/>
  <c r="D74" i="23"/>
  <c r="D74" i="19"/>
  <c r="D74" i="20"/>
  <c r="C19" i="34"/>
  <c r="C19" i="35"/>
  <c r="C19" i="36"/>
  <c r="C19" i="37"/>
  <c r="C19" i="38"/>
  <c r="C19" i="39"/>
  <c r="C19" i="40"/>
  <c r="C19" i="41"/>
  <c r="C19" i="42"/>
  <c r="C19" i="43"/>
  <c r="C19" i="24"/>
  <c r="C19" i="23"/>
  <c r="C19" i="19"/>
  <c r="F19" i="34"/>
  <c r="F19" i="36"/>
  <c r="F19" i="37"/>
  <c r="F19" i="35"/>
  <c r="F19" i="38"/>
  <c r="F19" i="39"/>
  <c r="F19" i="40"/>
  <c r="F19" i="41"/>
  <c r="F19" i="42"/>
  <c r="F19" i="43"/>
  <c r="F19" i="24"/>
  <c r="F19" i="23"/>
  <c r="F19" i="19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D19" i="19"/>
  <c r="F87" i="34"/>
  <c r="F87" i="35"/>
  <c r="F87" i="36"/>
  <c r="F87" i="37"/>
  <c r="F87" i="38"/>
  <c r="F87" i="39"/>
  <c r="F87" i="40"/>
  <c r="F87" i="41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43"/>
  <c r="E78" i="24"/>
  <c r="E78" i="23"/>
  <c r="E78" i="19"/>
  <c r="E78" i="20"/>
  <c r="C78" i="34"/>
  <c r="C78" i="35"/>
  <c r="C78" i="36"/>
  <c r="C78" i="37"/>
  <c r="C78" i="38"/>
  <c r="C78" i="39"/>
  <c r="C78" i="40"/>
  <c r="C78" i="41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3"/>
  <c r="E74" i="24"/>
  <c r="E74" i="23"/>
  <c r="E74" i="19"/>
  <c r="E74" i="20"/>
  <c r="C74" i="34"/>
  <c r="C74" i="36"/>
  <c r="C74" i="37"/>
  <c r="C74" i="38"/>
  <c r="C74" i="35"/>
  <c r="C74" i="39"/>
  <c r="C74" i="40"/>
  <c r="C74" i="41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3"/>
  <c r="F71" i="24"/>
  <c r="F71" i="23"/>
  <c r="F71" i="19"/>
  <c r="F71" i="20"/>
  <c r="D71" i="34"/>
  <c r="D71" i="35"/>
  <c r="D71" i="37"/>
  <c r="D71" i="38"/>
  <c r="D71" i="36"/>
  <c r="D71" i="39"/>
  <c r="D71" i="40"/>
  <c r="D71" i="41"/>
  <c r="D71" i="43"/>
  <c r="D71" i="24"/>
  <c r="D71" i="23"/>
  <c r="D71" i="19"/>
  <c r="D71" i="20"/>
  <c r="G70" i="34"/>
  <c r="G70" i="36"/>
  <c r="G70" i="37"/>
  <c r="G70" i="38"/>
  <c r="G70" i="35"/>
  <c r="G70" i="39"/>
  <c r="G70" i="40"/>
  <c r="G70" i="41"/>
  <c r="G70" i="43"/>
  <c r="G70" i="24"/>
  <c r="G70" i="23"/>
  <c r="G70" i="19"/>
  <c r="G70" i="20"/>
  <c r="E70" i="34"/>
  <c r="E70" i="35"/>
  <c r="E70" i="37"/>
  <c r="E70" i="38"/>
  <c r="E70" i="36"/>
  <c r="E70" i="39"/>
  <c r="E70" i="40"/>
  <c r="E70" i="41"/>
  <c r="E70" i="43"/>
  <c r="E70" i="24"/>
  <c r="E70" i="23"/>
  <c r="E70" i="19"/>
  <c r="E70" i="20"/>
  <c r="C70" i="34"/>
  <c r="C70" i="35"/>
  <c r="C70" i="36"/>
  <c r="C70" i="37"/>
  <c r="C70" i="38"/>
  <c r="C70" i="39"/>
  <c r="C70" i="40"/>
  <c r="C70" i="41"/>
  <c r="C70" i="43"/>
  <c r="C70" i="24"/>
  <c r="C70" i="23"/>
  <c r="C70" i="19"/>
  <c r="C70" i="20"/>
  <c r="F69" i="34"/>
  <c r="F69" i="35"/>
  <c r="F69" i="37"/>
  <c r="F69" i="38"/>
  <c r="F69" i="36"/>
  <c r="F69" i="39"/>
  <c r="F69" i="40"/>
  <c r="F69" i="41"/>
  <c r="F69" i="43"/>
  <c r="F69" i="24"/>
  <c r="F69" i="23"/>
  <c r="F69" i="19"/>
  <c r="F69" i="20"/>
  <c r="D69" i="34"/>
  <c r="D69" i="36"/>
  <c r="D69" i="37"/>
  <c r="D69" i="38"/>
  <c r="D69" i="35"/>
  <c r="D69" i="39"/>
  <c r="D69" i="40"/>
  <c r="D69" i="41"/>
  <c r="D69" i="43"/>
  <c r="D69" i="24"/>
  <c r="D69" i="23"/>
  <c r="D69" i="19"/>
  <c r="D69" i="20"/>
  <c r="G68" i="34"/>
  <c r="G68" i="35"/>
  <c r="G68" i="37"/>
  <c r="G68" i="38"/>
  <c r="G68" i="36"/>
  <c r="G68" i="39"/>
  <c r="G68" i="40"/>
  <c r="G68" i="41"/>
  <c r="G68" i="43"/>
  <c r="G68" i="24"/>
  <c r="G68" i="23"/>
  <c r="G68" i="19"/>
  <c r="G68" i="20"/>
  <c r="E68" i="34"/>
  <c r="E68" i="35"/>
  <c r="E68" i="36"/>
  <c r="E68" i="37"/>
  <c r="E68" i="38"/>
  <c r="E68" i="39"/>
  <c r="E68" i="40"/>
  <c r="E68" i="41"/>
  <c r="E68" i="43"/>
  <c r="E68" i="24"/>
  <c r="E68" i="23"/>
  <c r="E68" i="19"/>
  <c r="E68" i="20"/>
  <c r="C68" i="34"/>
  <c r="C68" i="35"/>
  <c r="C68" i="37"/>
  <c r="C68" i="38"/>
  <c r="C68" i="36"/>
  <c r="C68" i="39"/>
  <c r="C68" i="40"/>
  <c r="C68" i="41"/>
  <c r="C68" i="43"/>
  <c r="C68" i="24"/>
  <c r="C68" i="23"/>
  <c r="C68" i="19"/>
  <c r="C68" i="20"/>
  <c r="F67" i="34"/>
  <c r="F67" i="36"/>
  <c r="F67" i="37"/>
  <c r="F67" i="38"/>
  <c r="F67" i="35"/>
  <c r="F67" i="39"/>
  <c r="F67" i="40"/>
  <c r="F67" i="41"/>
  <c r="F67" i="43"/>
  <c r="F67" i="24"/>
  <c r="F67" i="23"/>
  <c r="F67" i="19"/>
  <c r="F67" i="20"/>
  <c r="D67" i="34"/>
  <c r="D67" i="35"/>
  <c r="D67" i="37"/>
  <c r="D67" i="38"/>
  <c r="D67" i="36"/>
  <c r="D67" i="39"/>
  <c r="D67" i="40"/>
  <c r="D67" i="41"/>
  <c r="D67" i="43"/>
  <c r="D67" i="24"/>
  <c r="D67" i="23"/>
  <c r="D67" i="19"/>
  <c r="D67" i="20"/>
  <c r="G66" i="34"/>
  <c r="G66" i="35"/>
  <c r="G66" i="36"/>
  <c r="G66" i="37"/>
  <c r="G66" i="38"/>
  <c r="G66" i="39"/>
  <c r="G66" i="40"/>
  <c r="G66" i="41"/>
  <c r="G66" i="43"/>
  <c r="G66" i="24"/>
  <c r="G66" i="23"/>
  <c r="G66" i="19"/>
  <c r="G66" i="20"/>
  <c r="E66" i="35"/>
  <c r="E66" i="34"/>
  <c r="E66" i="37"/>
  <c r="E66" i="38"/>
  <c r="E66" i="36"/>
  <c r="E66" i="39"/>
  <c r="E66" i="40"/>
  <c r="E66" i="41"/>
  <c r="E66" i="43"/>
  <c r="E66" i="24"/>
  <c r="E66" i="23"/>
  <c r="E66" i="19"/>
  <c r="E66" i="20"/>
  <c r="C66" i="34"/>
  <c r="C66" i="36"/>
  <c r="C66" i="37"/>
  <c r="C66" i="38"/>
  <c r="C66" i="35"/>
  <c r="C66" i="39"/>
  <c r="C66" i="40"/>
  <c r="C66" i="41"/>
  <c r="C66" i="43"/>
  <c r="C66" i="24"/>
  <c r="C66" i="23"/>
  <c r="C66" i="19"/>
  <c r="C66" i="20"/>
  <c r="F65" i="35"/>
  <c r="F65" i="34"/>
  <c r="F65" i="37"/>
  <c r="F65" i="38"/>
  <c r="F65" i="36"/>
  <c r="F65" i="39"/>
  <c r="F65" i="40"/>
  <c r="F65" i="41"/>
  <c r="F65" i="43"/>
  <c r="F65" i="24"/>
  <c r="F65" i="23"/>
  <c r="F65" i="19"/>
  <c r="F65" i="20"/>
  <c r="D65" i="34"/>
  <c r="D65" i="35"/>
  <c r="D65" i="36"/>
  <c r="D65" i="37"/>
  <c r="D65" i="38"/>
  <c r="D65" i="39"/>
  <c r="D65" i="40"/>
  <c r="D65" i="41"/>
  <c r="D65" i="43"/>
  <c r="D65" i="24"/>
  <c r="D65" i="23"/>
  <c r="D65" i="19"/>
  <c r="D65" i="20"/>
  <c r="G64" i="35"/>
  <c r="G64" i="34"/>
  <c r="G64" i="37"/>
  <c r="G64" i="38"/>
  <c r="G64" i="36"/>
  <c r="G64" i="39"/>
  <c r="G64" i="40"/>
  <c r="G64" i="41"/>
  <c r="G64" i="43"/>
  <c r="G64" i="24"/>
  <c r="G64" i="23"/>
  <c r="G64" i="19"/>
  <c r="G64" i="20"/>
  <c r="E64" i="34"/>
  <c r="E64" i="36"/>
  <c r="E64" i="37"/>
  <c r="E64" i="38"/>
  <c r="E64" i="35"/>
  <c r="E64" i="39"/>
  <c r="E64" i="40"/>
  <c r="E64" i="41"/>
  <c r="E64" i="43"/>
  <c r="E64" i="24"/>
  <c r="E64" i="23"/>
  <c r="E64" i="19"/>
  <c r="E64" i="20"/>
  <c r="C64" i="35"/>
  <c r="C64" i="34"/>
  <c r="C64" i="37"/>
  <c r="C64" i="38"/>
  <c r="C64" i="36"/>
  <c r="C64" i="39"/>
  <c r="C64" i="40"/>
  <c r="C64" i="41"/>
  <c r="C64" i="43"/>
  <c r="C64" i="24"/>
  <c r="C64" i="23"/>
  <c r="C64" i="19"/>
  <c r="C64" i="20"/>
  <c r="F63" i="34"/>
  <c r="F63" i="35"/>
  <c r="F63" i="36"/>
  <c r="F63" i="37"/>
  <c r="F63" i="38"/>
  <c r="F63" i="39"/>
  <c r="F63" i="40"/>
  <c r="F63" i="41"/>
  <c r="F63" i="43"/>
  <c r="F63" i="24"/>
  <c r="F63" i="23"/>
  <c r="F63" i="19"/>
  <c r="F63" i="20"/>
  <c r="D63" i="35"/>
  <c r="D63" i="34"/>
  <c r="D63" i="37"/>
  <c r="D63" i="38"/>
  <c r="D63" i="36"/>
  <c r="D63" i="39"/>
  <c r="D63" i="40"/>
  <c r="D63" i="41"/>
  <c r="D63" i="43"/>
  <c r="D63" i="24"/>
  <c r="D63" i="23"/>
  <c r="D63" i="19"/>
  <c r="D63" i="20"/>
  <c r="G62" i="34"/>
  <c r="G62" i="36"/>
  <c r="G62" i="37"/>
  <c r="G62" i="38"/>
  <c r="G62" i="35"/>
  <c r="G62" i="39"/>
  <c r="G62" i="40"/>
  <c r="G62" i="41"/>
  <c r="G62" i="43"/>
  <c r="G62" i="24"/>
  <c r="G62" i="23"/>
  <c r="G62" i="19"/>
  <c r="G62" i="20"/>
  <c r="E62" i="35"/>
  <c r="E62" i="34"/>
  <c r="E62" i="37"/>
  <c r="E62" i="38"/>
  <c r="E62" i="36"/>
  <c r="E62" i="39"/>
  <c r="E62" i="40"/>
  <c r="E62" i="41"/>
  <c r="E62" i="43"/>
  <c r="E62" i="24"/>
  <c r="E62" i="23"/>
  <c r="E62" i="19"/>
  <c r="E62" i="20"/>
  <c r="C62" i="34"/>
  <c r="C62" i="35"/>
  <c r="C62" i="36"/>
  <c r="C62" i="37"/>
  <c r="C62" i="38"/>
  <c r="C62" i="39"/>
  <c r="C62" i="40"/>
  <c r="C62" i="41"/>
  <c r="C62" i="43"/>
  <c r="C62" i="24"/>
  <c r="C62" i="23"/>
  <c r="C62" i="19"/>
  <c r="C62" i="20"/>
  <c r="F61" i="35"/>
  <c r="F61" i="34"/>
  <c r="F61" i="36"/>
  <c r="F61" i="37"/>
  <c r="F61" i="38"/>
  <c r="F61" i="39"/>
  <c r="F61" i="40"/>
  <c r="F61" i="41"/>
  <c r="F61" i="43"/>
  <c r="F61" i="24"/>
  <c r="F61" i="23"/>
  <c r="F61" i="19"/>
  <c r="F61" i="20"/>
  <c r="D61" i="34"/>
  <c r="D61" i="36"/>
  <c r="D61" i="37"/>
  <c r="D61" i="38"/>
  <c r="D61" i="35"/>
  <c r="D61" i="39"/>
  <c r="D61" i="40"/>
  <c r="D61" i="41"/>
  <c r="D61" i="43"/>
  <c r="D61" i="24"/>
  <c r="D61" i="23"/>
  <c r="D61" i="19"/>
  <c r="D61" i="20"/>
  <c r="G60" i="35"/>
  <c r="G60" i="34"/>
  <c r="G60" i="36"/>
  <c r="G60" i="37"/>
  <c r="G60" i="38"/>
  <c r="G60" i="39"/>
  <c r="G60" i="40"/>
  <c r="G60" i="41"/>
  <c r="G60" i="43"/>
  <c r="G60" i="24"/>
  <c r="G60" i="23"/>
  <c r="G60" i="19"/>
  <c r="G60" i="20"/>
  <c r="E60" i="34"/>
  <c r="E60" i="35"/>
  <c r="E60" i="36"/>
  <c r="E60" i="37"/>
  <c r="E60" i="38"/>
  <c r="E60" i="39"/>
  <c r="E60" i="40"/>
  <c r="E60" i="41"/>
  <c r="E60" i="43"/>
  <c r="E60" i="24"/>
  <c r="E60" i="23"/>
  <c r="E60" i="19"/>
  <c r="E60" i="20"/>
  <c r="C60" i="35"/>
  <c r="C60" i="34"/>
  <c r="C60" i="36"/>
  <c r="C60" i="37"/>
  <c r="C60" i="38"/>
  <c r="C60" i="39"/>
  <c r="C60" i="40"/>
  <c r="C60" i="41"/>
  <c r="C60" i="43"/>
  <c r="C60" i="24"/>
  <c r="C60" i="23"/>
  <c r="C60" i="19"/>
  <c r="C60" i="20"/>
  <c r="F59" i="34"/>
  <c r="F59" i="36"/>
  <c r="F59" i="37"/>
  <c r="F59" i="38"/>
  <c r="F59" i="35"/>
  <c r="F59" i="39"/>
  <c r="F59" i="40"/>
  <c r="F59" i="41"/>
  <c r="F59" i="43"/>
  <c r="F59" i="24"/>
  <c r="F59" i="23"/>
  <c r="F59" i="19"/>
  <c r="F59" i="20"/>
  <c r="D59" i="35"/>
  <c r="D59" i="34"/>
  <c r="D59" i="36"/>
  <c r="D59" i="37"/>
  <c r="D59" i="38"/>
  <c r="D59" i="39"/>
  <c r="D59" i="40"/>
  <c r="D59" i="41"/>
  <c r="D59" i="43"/>
  <c r="D59" i="24"/>
  <c r="D59" i="23"/>
  <c r="D59" i="19"/>
  <c r="D59" i="20"/>
  <c r="G58" i="34"/>
  <c r="G58" i="35"/>
  <c r="G58" i="36"/>
  <c r="G58" i="37"/>
  <c r="G58" i="38"/>
  <c r="G58" i="39"/>
  <c r="G58" i="40"/>
  <c r="G58" i="41"/>
  <c r="G58" i="43"/>
  <c r="G58" i="24"/>
  <c r="G58" i="23"/>
  <c r="G58" i="19"/>
  <c r="G58" i="20"/>
  <c r="E58" i="35"/>
  <c r="E58" i="34"/>
  <c r="E58" i="36"/>
  <c r="E58" i="37"/>
  <c r="E58" i="38"/>
  <c r="E58" i="39"/>
  <c r="E58" i="40"/>
  <c r="E58" i="41"/>
  <c r="E58" i="43"/>
  <c r="E58" i="24"/>
  <c r="E58" i="23"/>
  <c r="E58" i="19"/>
  <c r="E58" i="20"/>
  <c r="C58" i="34"/>
  <c r="C58" i="36"/>
  <c r="C58" i="37"/>
  <c r="C58" i="38"/>
  <c r="C58" i="35"/>
  <c r="C58" i="39"/>
  <c r="C58" i="40"/>
  <c r="C58" i="41"/>
  <c r="C58" i="43"/>
  <c r="C58" i="24"/>
  <c r="C58" i="23"/>
  <c r="C58" i="19"/>
  <c r="C58" i="20"/>
  <c r="F57" i="35"/>
  <c r="F57" i="34"/>
  <c r="F57" i="36"/>
  <c r="F57" i="37"/>
  <c r="F57" i="38"/>
  <c r="F57" i="39"/>
  <c r="F57" i="40"/>
  <c r="F57" i="41"/>
  <c r="F57" i="43"/>
  <c r="F57" i="24"/>
  <c r="F57" i="23"/>
  <c r="F57" i="19"/>
  <c r="F57" i="20"/>
  <c r="D57" i="34"/>
  <c r="D57" i="35"/>
  <c r="D57" i="36"/>
  <c r="D57" i="37"/>
  <c r="D57" i="38"/>
  <c r="D57" i="39"/>
  <c r="D57" i="40"/>
  <c r="D57" i="41"/>
  <c r="D57" i="43"/>
  <c r="D57" i="24"/>
  <c r="D57" i="23"/>
  <c r="D57" i="19"/>
  <c r="D57" i="20"/>
  <c r="G56" i="35"/>
  <c r="G56" i="34"/>
  <c r="G56" i="36"/>
  <c r="G56" i="37"/>
  <c r="G56" i="38"/>
  <c r="G56" i="39"/>
  <c r="G56" i="40"/>
  <c r="G56" i="41"/>
  <c r="G56" i="43"/>
  <c r="G56" i="24"/>
  <c r="G56" i="23"/>
  <c r="G56" i="19"/>
  <c r="G56" i="20"/>
  <c r="E56" i="34"/>
  <c r="E56" i="36"/>
  <c r="E56" i="37"/>
  <c r="E56" i="38"/>
  <c r="E56" i="35"/>
  <c r="E56" i="39"/>
  <c r="E56" i="40"/>
  <c r="E56" i="41"/>
  <c r="E56" i="43"/>
  <c r="E56" i="24"/>
  <c r="E56" i="23"/>
  <c r="E56" i="19"/>
  <c r="E56" i="20"/>
  <c r="C56" i="35"/>
  <c r="C56" i="34"/>
  <c r="C56" i="36"/>
  <c r="C56" i="37"/>
  <c r="C56" i="38"/>
  <c r="C56" i="39"/>
  <c r="C56" i="40"/>
  <c r="C56" i="41"/>
  <c r="C56" i="43"/>
  <c r="C56" i="24"/>
  <c r="C56" i="23"/>
  <c r="C56" i="19"/>
  <c r="C56" i="20"/>
  <c r="F55" i="34"/>
  <c r="F55" i="35"/>
  <c r="F55" i="36"/>
  <c r="F55" i="37"/>
  <c r="F55" i="38"/>
  <c r="F55" i="39"/>
  <c r="F55" i="40"/>
  <c r="F55" i="41"/>
  <c r="F55" i="43"/>
  <c r="F55" i="24"/>
  <c r="F55" i="23"/>
  <c r="F55" i="19"/>
  <c r="F55" i="20"/>
  <c r="D55" i="35"/>
  <c r="D55" i="34"/>
  <c r="D55" i="36"/>
  <c r="D55" i="37"/>
  <c r="D55" i="38"/>
  <c r="D55" i="39"/>
  <c r="D55" i="40"/>
  <c r="D55" i="41"/>
  <c r="D55" i="43"/>
  <c r="D55" i="24"/>
  <c r="D55" i="23"/>
  <c r="D55" i="19"/>
  <c r="D55" i="20"/>
  <c r="G54" i="34"/>
  <c r="G54" i="36"/>
  <c r="G54" i="37"/>
  <c r="G54" i="38"/>
  <c r="G54" i="35"/>
  <c r="G54" i="39"/>
  <c r="G54" i="40"/>
  <c r="G54" i="41"/>
  <c r="G54" i="43"/>
  <c r="G54" i="24"/>
  <c r="G54" i="23"/>
  <c r="G54" i="19"/>
  <c r="G54" i="20"/>
  <c r="E54" i="34"/>
  <c r="E54" i="35"/>
  <c r="E54" i="36"/>
  <c r="E54" i="37"/>
  <c r="E54" i="38"/>
  <c r="E54" i="39"/>
  <c r="E54" i="40"/>
  <c r="E54" i="41"/>
  <c r="E54" i="43"/>
  <c r="E54" i="24"/>
  <c r="E54" i="23"/>
  <c r="E54" i="19"/>
  <c r="E54" i="20"/>
  <c r="C54" i="34"/>
  <c r="C54" i="36"/>
  <c r="C54" i="37"/>
  <c r="C54" i="38"/>
  <c r="C54" i="35"/>
  <c r="C54" i="39"/>
  <c r="C54" i="40"/>
  <c r="C54" i="41"/>
  <c r="C54" i="43"/>
  <c r="C54" i="24"/>
  <c r="C54" i="23"/>
  <c r="C54" i="19"/>
  <c r="C54" i="20"/>
  <c r="F53" i="34"/>
  <c r="F53" i="35"/>
  <c r="F53" i="36"/>
  <c r="F53" i="37"/>
  <c r="F53" i="38"/>
  <c r="F53" i="39"/>
  <c r="F53" i="40"/>
  <c r="F53" i="41"/>
  <c r="F53" i="43"/>
  <c r="F53" i="24"/>
  <c r="F53" i="23"/>
  <c r="F53" i="19"/>
  <c r="F53" i="20"/>
  <c r="D53" i="34"/>
  <c r="D53" i="36"/>
  <c r="D53" i="37"/>
  <c r="D53" i="38"/>
  <c r="D53" i="35"/>
  <c r="D53" i="39"/>
  <c r="D53" i="40"/>
  <c r="D53" i="41"/>
  <c r="D53" i="43"/>
  <c r="D53" i="24"/>
  <c r="D53" i="23"/>
  <c r="D53" i="19"/>
  <c r="D53" i="20"/>
  <c r="G52" i="34"/>
  <c r="G52" i="35"/>
  <c r="G52" i="36"/>
  <c r="G52" i="37"/>
  <c r="G52" i="38"/>
  <c r="G52" i="39"/>
  <c r="G52" i="40"/>
  <c r="G52" i="41"/>
  <c r="G52" i="43"/>
  <c r="G52" i="24"/>
  <c r="G52" i="23"/>
  <c r="G52" i="19"/>
  <c r="G52" i="20"/>
  <c r="E52" i="34"/>
  <c r="E52" i="36"/>
  <c r="E52" i="37"/>
  <c r="E52" i="38"/>
  <c r="E52" i="35"/>
  <c r="E52" i="39"/>
  <c r="E52" i="40"/>
  <c r="E52" i="41"/>
  <c r="E52" i="43"/>
  <c r="E52" i="24"/>
  <c r="E52" i="23"/>
  <c r="E52" i="19"/>
  <c r="E52" i="20"/>
  <c r="C52" i="34"/>
  <c r="C52" i="35"/>
  <c r="C52" i="36"/>
  <c r="C52" i="37"/>
  <c r="C52" i="38"/>
  <c r="C52" i="39"/>
  <c r="C52" i="40"/>
  <c r="C52" i="41"/>
  <c r="C52" i="43"/>
  <c r="C52" i="24"/>
  <c r="C52" i="23"/>
  <c r="C52" i="19"/>
  <c r="C52" i="20"/>
  <c r="F51" i="34"/>
  <c r="F51" i="36"/>
  <c r="F51" i="37"/>
  <c r="F51" i="38"/>
  <c r="F51" i="35"/>
  <c r="F51" i="39"/>
  <c r="F51" i="40"/>
  <c r="F51" i="41"/>
  <c r="F51" i="43"/>
  <c r="F51" i="24"/>
  <c r="F51" i="23"/>
  <c r="F51" i="19"/>
  <c r="F51" i="20"/>
  <c r="D51" i="34"/>
  <c r="D51" i="35"/>
  <c r="D51" i="36"/>
  <c r="D51" i="37"/>
  <c r="D51" i="38"/>
  <c r="D51" i="39"/>
  <c r="D51" i="40"/>
  <c r="D51" i="41"/>
  <c r="D51" i="43"/>
  <c r="D51" i="24"/>
  <c r="D51" i="23"/>
  <c r="D51" i="19"/>
  <c r="D51" i="20"/>
  <c r="G50" i="34"/>
  <c r="G50" i="36"/>
  <c r="G50" i="37"/>
  <c r="G50" i="38"/>
  <c r="G50" i="35"/>
  <c r="G50" i="39"/>
  <c r="G50" i="40"/>
  <c r="G50" i="41"/>
  <c r="G50" i="43"/>
  <c r="G50" i="24"/>
  <c r="G50" i="23"/>
  <c r="G50" i="19"/>
  <c r="G50" i="20"/>
  <c r="E50" i="34"/>
  <c r="E50" i="35"/>
  <c r="E50" i="36"/>
  <c r="E50" i="37"/>
  <c r="E50" i="38"/>
  <c r="E50" i="39"/>
  <c r="E50" i="40"/>
  <c r="E50" i="41"/>
  <c r="E50" i="43"/>
  <c r="E50" i="24"/>
  <c r="E50" i="23"/>
  <c r="E50" i="19"/>
  <c r="E50" i="20"/>
  <c r="C50" i="34"/>
  <c r="C50" i="36"/>
  <c r="C50" i="37"/>
  <c r="C50" i="38"/>
  <c r="C50" i="35"/>
  <c r="C50" i="39"/>
  <c r="C50" i="40"/>
  <c r="C50" i="41"/>
  <c r="C50" i="43"/>
  <c r="C50" i="24"/>
  <c r="C50" i="23"/>
  <c r="C50" i="19"/>
  <c r="C50" i="20"/>
  <c r="F49" i="34"/>
  <c r="F49" i="35"/>
  <c r="F49" i="36"/>
  <c r="F49" i="37"/>
  <c r="F49" i="38"/>
  <c r="F49" i="39"/>
  <c r="F49" i="40"/>
  <c r="F49" i="41"/>
  <c r="F49" i="43"/>
  <c r="F49" i="24"/>
  <c r="F49" i="23"/>
  <c r="F49" i="19"/>
  <c r="F49" i="20"/>
  <c r="D49" i="34"/>
  <c r="D49" i="36"/>
  <c r="D49" i="37"/>
  <c r="D49" i="38"/>
  <c r="D49" i="35"/>
  <c r="D49" i="39"/>
  <c r="D49" i="40"/>
  <c r="D49" i="41"/>
  <c r="D49" i="43"/>
  <c r="D49" i="24"/>
  <c r="D49" i="23"/>
  <c r="D49" i="19"/>
  <c r="D49" i="20"/>
  <c r="G48" i="35"/>
  <c r="G48" i="36"/>
  <c r="G48" i="37"/>
  <c r="G48" i="38"/>
  <c r="G48" i="34"/>
  <c r="G48" i="39"/>
  <c r="G48" i="40"/>
  <c r="G48" i="41"/>
  <c r="G48" i="43"/>
  <c r="G48" i="24"/>
  <c r="G48" i="23"/>
  <c r="G48" i="19"/>
  <c r="G48" i="20"/>
  <c r="E48" i="34"/>
  <c r="E48" i="36"/>
  <c r="E48" i="37"/>
  <c r="E48" i="38"/>
  <c r="E48" i="35"/>
  <c r="E48" i="39"/>
  <c r="E48" i="40"/>
  <c r="E48" i="41"/>
  <c r="E48" i="43"/>
  <c r="E48" i="24"/>
  <c r="E48" i="23"/>
  <c r="E48" i="19"/>
  <c r="E48" i="20"/>
  <c r="C48" i="34"/>
  <c r="C48" i="35"/>
  <c r="C48" i="36"/>
  <c r="C48" i="37"/>
  <c r="C48" i="38"/>
  <c r="C48" i="39"/>
  <c r="C48" i="40"/>
  <c r="C48" i="41"/>
  <c r="C48" i="43"/>
  <c r="C48" i="24"/>
  <c r="C48" i="23"/>
  <c r="C48" i="19"/>
  <c r="C48" i="20"/>
  <c r="F47" i="34"/>
  <c r="F47" i="36"/>
  <c r="F47" i="37"/>
  <c r="F47" i="38"/>
  <c r="F47" i="35"/>
  <c r="F47" i="39"/>
  <c r="F47" i="40"/>
  <c r="F47" i="41"/>
  <c r="F47" i="43"/>
  <c r="F47" i="24"/>
  <c r="F47" i="23"/>
  <c r="F47" i="19"/>
  <c r="F47" i="20"/>
  <c r="D47" i="35"/>
  <c r="D47" i="36"/>
  <c r="D47" i="37"/>
  <c r="D47" i="38"/>
  <c r="D47" i="34"/>
  <c r="D47" i="39"/>
  <c r="D47" i="40"/>
  <c r="D47" i="41"/>
  <c r="D47" i="43"/>
  <c r="D47" i="24"/>
  <c r="D47" i="23"/>
  <c r="D47" i="19"/>
  <c r="G46" i="34"/>
  <c r="G46" i="36"/>
  <c r="G46" i="37"/>
  <c r="G46" i="38"/>
  <c r="G46" i="35"/>
  <c r="G46" i="39"/>
  <c r="G46" i="40"/>
  <c r="G46" i="41"/>
  <c r="G46" i="43"/>
  <c r="G46" i="24"/>
  <c r="G46" i="23"/>
  <c r="G46" i="19"/>
  <c r="E46" i="34"/>
  <c r="E46" i="35"/>
  <c r="E46" i="36"/>
  <c r="E46" i="37"/>
  <c r="E46" i="38"/>
  <c r="E46" i="39"/>
  <c r="E46" i="40"/>
  <c r="E46" i="41"/>
  <c r="E46" i="43"/>
  <c r="E46" i="24"/>
  <c r="E46" i="23"/>
  <c r="E46" i="19"/>
  <c r="C46" i="34"/>
  <c r="C46" i="36"/>
  <c r="C46" i="37"/>
  <c r="C46" i="38"/>
  <c r="C46" i="35"/>
  <c r="C46" i="39"/>
  <c r="C46" i="40"/>
  <c r="C46" i="41"/>
  <c r="C46" i="43"/>
  <c r="C46" i="24"/>
  <c r="C46" i="23"/>
  <c r="C46" i="19"/>
  <c r="F45" i="35"/>
  <c r="F45" i="36"/>
  <c r="F45" i="37"/>
  <c r="F45" i="38"/>
  <c r="F45" i="34"/>
  <c r="F45" i="39"/>
  <c r="F45" i="40"/>
  <c r="F45" i="41"/>
  <c r="F45" i="43"/>
  <c r="F45" i="24"/>
  <c r="F45" i="23"/>
  <c r="F45" i="19"/>
  <c r="D45" i="34"/>
  <c r="D45" i="36"/>
  <c r="D45" i="37"/>
  <c r="D45" i="38"/>
  <c r="D45" i="35"/>
  <c r="D45" i="39"/>
  <c r="D45" i="40"/>
  <c r="D45" i="41"/>
  <c r="D45" i="43"/>
  <c r="D45" i="24"/>
  <c r="D45" i="23"/>
  <c r="D45" i="19"/>
  <c r="G44" i="34"/>
  <c r="G44" i="35"/>
  <c r="G44" i="36"/>
  <c r="G44" i="37"/>
  <c r="G44" i="38"/>
  <c r="G44" i="39"/>
  <c r="G44" i="40"/>
  <c r="G44" i="41"/>
  <c r="G44" i="43"/>
  <c r="G44" i="24"/>
  <c r="G44" i="23"/>
  <c r="G44" i="19"/>
  <c r="E44" i="34"/>
  <c r="E44" i="36"/>
  <c r="E44" i="37"/>
  <c r="E44" i="38"/>
  <c r="E44" i="35"/>
  <c r="E44" i="39"/>
  <c r="E44" i="40"/>
  <c r="E44" i="41"/>
  <c r="E44" i="43"/>
  <c r="E44" i="24"/>
  <c r="E44" i="23"/>
  <c r="E44" i="19"/>
  <c r="C44" i="35"/>
  <c r="C44" i="36"/>
  <c r="C44" i="37"/>
  <c r="C44" i="38"/>
  <c r="C44" i="34"/>
  <c r="C44" i="39"/>
  <c r="C44" i="40"/>
  <c r="C44" i="41"/>
  <c r="C44" i="43"/>
  <c r="C44" i="24"/>
  <c r="C44" i="23"/>
  <c r="C44" i="19"/>
  <c r="F43" i="34"/>
  <c r="F43" i="36"/>
  <c r="F43" i="37"/>
  <c r="F43" i="38"/>
  <c r="F43" i="35"/>
  <c r="F43" i="39"/>
  <c r="F43" i="40"/>
  <c r="F43" i="41"/>
  <c r="F43" i="43"/>
  <c r="F43" i="24"/>
  <c r="F43" i="23"/>
  <c r="F43" i="19"/>
  <c r="D43" i="34"/>
  <c r="D43" i="35"/>
  <c r="D43" i="36"/>
  <c r="D43" i="37"/>
  <c r="D43" i="38"/>
  <c r="D43" i="39"/>
  <c r="D43" i="40"/>
  <c r="D43" i="41"/>
  <c r="D43" i="43"/>
  <c r="D43" i="24"/>
  <c r="D43" i="23"/>
  <c r="D43" i="19"/>
  <c r="G42" i="34"/>
  <c r="G42" i="36"/>
  <c r="G42" i="37"/>
  <c r="G42" i="38"/>
  <c r="G42" i="35"/>
  <c r="G42" i="39"/>
  <c r="G42" i="40"/>
  <c r="G42" i="41"/>
  <c r="G42" i="43"/>
  <c r="G42" i="24"/>
  <c r="G42" i="23"/>
  <c r="G42" i="19"/>
  <c r="E42" i="35"/>
  <c r="E42" i="36"/>
  <c r="E42" i="37"/>
  <c r="E42" i="38"/>
  <c r="E42" i="34"/>
  <c r="E42" i="39"/>
  <c r="E42" i="40"/>
  <c r="E42" i="41"/>
  <c r="E42" i="43"/>
  <c r="E42" i="24"/>
  <c r="E42" i="23"/>
  <c r="E42" i="19"/>
  <c r="C42" i="34"/>
  <c r="C42" i="36"/>
  <c r="C42" i="37"/>
  <c r="C42" i="35"/>
  <c r="C42" i="38"/>
  <c r="C42" i="39"/>
  <c r="C42" i="40"/>
  <c r="C42" i="41"/>
  <c r="C42" i="43"/>
  <c r="C42" i="24"/>
  <c r="C42" i="23"/>
  <c r="C42" i="19"/>
  <c r="F41" i="34"/>
  <c r="F41" i="35"/>
  <c r="F41" i="36"/>
  <c r="F41" i="37"/>
  <c r="F41" i="38"/>
  <c r="F41" i="39"/>
  <c r="F41" i="40"/>
  <c r="F41" i="41"/>
  <c r="F41" i="43"/>
  <c r="F41" i="24"/>
  <c r="F41" i="23"/>
  <c r="F41" i="19"/>
  <c r="D41" i="34"/>
  <c r="D41" i="36"/>
  <c r="D41" i="37"/>
  <c r="D41" i="35"/>
  <c r="D41" i="38"/>
  <c r="D41" i="39"/>
  <c r="D41" i="40"/>
  <c r="D41" i="41"/>
  <c r="D41" i="43"/>
  <c r="D41" i="24"/>
  <c r="D41" i="23"/>
  <c r="D41" i="19"/>
  <c r="G40" i="35"/>
  <c r="G40" i="36"/>
  <c r="G40" i="37"/>
  <c r="G40" i="34"/>
  <c r="G40" i="38"/>
  <c r="G40" i="39"/>
  <c r="G40" i="40"/>
  <c r="G40" i="41"/>
  <c r="G40" i="43"/>
  <c r="G40" i="24"/>
  <c r="G40" i="23"/>
  <c r="G40" i="19"/>
  <c r="E40" i="34"/>
  <c r="E40" i="36"/>
  <c r="E40" i="37"/>
  <c r="E40" i="35"/>
  <c r="E40" i="38"/>
  <c r="E40" i="39"/>
  <c r="E40" i="40"/>
  <c r="E40" i="41"/>
  <c r="E40" i="43"/>
  <c r="E40" i="24"/>
  <c r="E40" i="23"/>
  <c r="E40" i="19"/>
  <c r="C40" i="34"/>
  <c r="C40" i="35"/>
  <c r="C40" i="36"/>
  <c r="C40" i="37"/>
  <c r="C40" i="38"/>
  <c r="C40" i="39"/>
  <c r="C40" i="40"/>
  <c r="C40" i="41"/>
  <c r="C40" i="43"/>
  <c r="C40" i="24"/>
  <c r="C40" i="23"/>
  <c r="C40" i="19"/>
  <c r="F39" i="34"/>
  <c r="F39" i="36"/>
  <c r="F39" i="37"/>
  <c r="F39" i="35"/>
  <c r="F39" i="38"/>
  <c r="F39" i="39"/>
  <c r="F39" i="40"/>
  <c r="F39" i="41"/>
  <c r="F39" i="43"/>
  <c r="F39" i="24"/>
  <c r="F39" i="23"/>
  <c r="F39" i="19"/>
  <c r="D39" i="35"/>
  <c r="D39" i="36"/>
  <c r="D39" i="37"/>
  <c r="D39" i="34"/>
  <c r="D39" i="38"/>
  <c r="D39" i="39"/>
  <c r="D39" i="40"/>
  <c r="D39" i="41"/>
  <c r="D39" i="43"/>
  <c r="D39" i="24"/>
  <c r="D39" i="23"/>
  <c r="D39" i="19"/>
  <c r="G38" i="34"/>
  <c r="G38" i="36"/>
  <c r="G38" i="37"/>
  <c r="G38" i="35"/>
  <c r="G38" i="38"/>
  <c r="G38" i="39"/>
  <c r="G38" i="40"/>
  <c r="G38" i="41"/>
  <c r="G38" i="43"/>
  <c r="G38" i="24"/>
  <c r="G38" i="23"/>
  <c r="G38" i="19"/>
  <c r="E38" i="34"/>
  <c r="E38" i="35"/>
  <c r="E38" i="36"/>
  <c r="E38" i="37"/>
  <c r="E38" i="38"/>
  <c r="E38" i="39"/>
  <c r="E38" i="40"/>
  <c r="E38" i="41"/>
  <c r="E38" i="43"/>
  <c r="E38" i="24"/>
  <c r="E38" i="23"/>
  <c r="E38" i="19"/>
  <c r="C38" i="34"/>
  <c r="C38" i="36"/>
  <c r="C38" i="37"/>
  <c r="C38" i="35"/>
  <c r="C38" i="38"/>
  <c r="C38" i="39"/>
  <c r="C38" i="40"/>
  <c r="C38" i="41"/>
  <c r="C38" i="43"/>
  <c r="C38" i="24"/>
  <c r="C38" i="23"/>
  <c r="C38" i="19"/>
  <c r="F37" i="35"/>
  <c r="F37" i="36"/>
  <c r="F37" i="37"/>
  <c r="F37" i="34"/>
  <c r="F37" i="38"/>
  <c r="F37" i="39"/>
  <c r="F37" i="40"/>
  <c r="F37" i="41"/>
  <c r="F37" i="43"/>
  <c r="F37" i="24"/>
  <c r="F37" i="23"/>
  <c r="F37" i="19"/>
  <c r="D37" i="34"/>
  <c r="D37" i="36"/>
  <c r="D37" i="37"/>
  <c r="D37" i="35"/>
  <c r="D37" i="38"/>
  <c r="D37" i="39"/>
  <c r="D37" i="40"/>
  <c r="D37" i="41"/>
  <c r="D37" i="43"/>
  <c r="D37" i="24"/>
  <c r="D37" i="23"/>
  <c r="D37" i="19"/>
  <c r="G36" i="34"/>
  <c r="G36" i="35"/>
  <c r="G36" i="36"/>
  <c r="G36" i="37"/>
  <c r="G36" i="38"/>
  <c r="G36" i="39"/>
  <c r="G36" i="40"/>
  <c r="G36" i="41"/>
  <c r="G36" i="43"/>
  <c r="G36" i="24"/>
  <c r="G36" i="23"/>
  <c r="G36" i="19"/>
  <c r="E36" i="34"/>
  <c r="E36" i="36"/>
  <c r="E36" i="37"/>
  <c r="E36" i="35"/>
  <c r="E36" i="38"/>
  <c r="E36" i="39"/>
  <c r="E36" i="40"/>
  <c r="E36" i="41"/>
  <c r="E36" i="43"/>
  <c r="E36" i="24"/>
  <c r="E36" i="23"/>
  <c r="E36" i="19"/>
  <c r="C36" i="35"/>
  <c r="C36" i="36"/>
  <c r="C36" i="37"/>
  <c r="C36" i="34"/>
  <c r="C36" i="38"/>
  <c r="C36" i="39"/>
  <c r="C36" i="40"/>
  <c r="C36" i="41"/>
  <c r="C36" i="43"/>
  <c r="C36" i="24"/>
  <c r="C36" i="23"/>
  <c r="C36" i="19"/>
  <c r="F35" i="34"/>
  <c r="F35" i="36"/>
  <c r="F35" i="37"/>
  <c r="F35" i="35"/>
  <c r="F35" i="38"/>
  <c r="F35" i="39"/>
  <c r="F35" i="40"/>
  <c r="F35" i="41"/>
  <c r="F35" i="43"/>
  <c r="F35" i="24"/>
  <c r="F35" i="23"/>
  <c r="F35" i="19"/>
  <c r="D35" i="34"/>
  <c r="D35" i="35"/>
  <c r="D35" i="36"/>
  <c r="D35" i="37"/>
  <c r="D35" i="38"/>
  <c r="D35" i="39"/>
  <c r="D35" i="40"/>
  <c r="D35" i="41"/>
  <c r="D35" i="43"/>
  <c r="D35" i="24"/>
  <c r="D35" i="23"/>
  <c r="D35" i="19"/>
  <c r="G34" i="34"/>
  <c r="G34" i="36"/>
  <c r="G34" i="37"/>
  <c r="G34" i="35"/>
  <c r="G34" i="38"/>
  <c r="G34" i="39"/>
  <c r="G34" i="40"/>
  <c r="G34" i="41"/>
  <c r="G34" i="43"/>
  <c r="G34" i="24"/>
  <c r="G34" i="23"/>
  <c r="G34" i="19"/>
  <c r="E34" i="35"/>
  <c r="E34" i="36"/>
  <c r="E34" i="37"/>
  <c r="E34" i="34"/>
  <c r="E34" i="38"/>
  <c r="E34" i="39"/>
  <c r="E34" i="40"/>
  <c r="E34" i="41"/>
  <c r="E34" i="43"/>
  <c r="E34" i="24"/>
  <c r="E34" i="23"/>
  <c r="E34" i="19"/>
  <c r="C34" i="34"/>
  <c r="C34" i="36"/>
  <c r="C34" i="37"/>
  <c r="C34" i="35"/>
  <c r="C34" i="38"/>
  <c r="C34" i="39"/>
  <c r="C34" i="40"/>
  <c r="C34" i="41"/>
  <c r="C34" i="43"/>
  <c r="C34" i="24"/>
  <c r="C34" i="23"/>
  <c r="C34" i="19"/>
  <c r="F33" i="34"/>
  <c r="F33" i="35"/>
  <c r="F33" i="36"/>
  <c r="F33" i="37"/>
  <c r="F33" i="38"/>
  <c r="F33" i="39"/>
  <c r="F33" i="40"/>
  <c r="F33" i="41"/>
  <c r="F33" i="43"/>
  <c r="F33" i="24"/>
  <c r="F33" i="23"/>
  <c r="F33" i="19"/>
  <c r="D33" i="34"/>
  <c r="D33" i="36"/>
  <c r="D33" i="37"/>
  <c r="D33" i="35"/>
  <c r="D33" i="38"/>
  <c r="D33" i="39"/>
  <c r="D33" i="40"/>
  <c r="D33" i="41"/>
  <c r="D33" i="43"/>
  <c r="D33" i="24"/>
  <c r="D33" i="23"/>
  <c r="D33" i="19"/>
  <c r="G32" i="35"/>
  <c r="G32" i="36"/>
  <c r="G32" i="37"/>
  <c r="G32" i="34"/>
  <c r="G32" i="38"/>
  <c r="G32" i="39"/>
  <c r="G32" i="40"/>
  <c r="G32" i="41"/>
  <c r="G32" i="43"/>
  <c r="G32" i="24"/>
  <c r="G32" i="23"/>
  <c r="G32" i="19"/>
  <c r="E32" i="34"/>
  <c r="E32" i="36"/>
  <c r="E32" i="37"/>
  <c r="E32" i="35"/>
  <c r="E32" i="38"/>
  <c r="E32" i="39"/>
  <c r="E32" i="40"/>
  <c r="E32" i="41"/>
  <c r="E32" i="43"/>
  <c r="E32" i="24"/>
  <c r="E32" i="23"/>
  <c r="E32" i="19"/>
  <c r="C32" i="34"/>
  <c r="C32" i="35"/>
  <c r="C32" i="36"/>
  <c r="C32" i="37"/>
  <c r="C32" i="38"/>
  <c r="C32" i="39"/>
  <c r="C32" i="40"/>
  <c r="C32" i="41"/>
  <c r="C32" i="43"/>
  <c r="C32" i="24"/>
  <c r="C32" i="23"/>
  <c r="C32" i="19"/>
  <c r="F31" i="34"/>
  <c r="F31" i="36"/>
  <c r="F31" i="37"/>
  <c r="F31" i="35"/>
  <c r="F31" i="38"/>
  <c r="F31" i="39"/>
  <c r="F31" i="40"/>
  <c r="F31" i="41"/>
  <c r="F31" i="43"/>
  <c r="F31" i="24"/>
  <c r="F31" i="23"/>
  <c r="F31" i="19"/>
  <c r="D31" i="35"/>
  <c r="D31" i="36"/>
  <c r="D31" i="37"/>
  <c r="D31" i="34"/>
  <c r="D31" i="38"/>
  <c r="D31" i="39"/>
  <c r="D31" i="40"/>
  <c r="D31" i="41"/>
  <c r="D31" i="43"/>
  <c r="D31" i="24"/>
  <c r="D31" i="23"/>
  <c r="D31" i="19"/>
  <c r="G30" i="34"/>
  <c r="G30" i="36"/>
  <c r="G30" i="37"/>
  <c r="G30" i="35"/>
  <c r="G30" i="38"/>
  <c r="G30" i="39"/>
  <c r="G30" i="40"/>
  <c r="G30" i="41"/>
  <c r="G30" i="43"/>
  <c r="G30" i="24"/>
  <c r="G30" i="23"/>
  <c r="G30" i="19"/>
  <c r="E30" i="34"/>
  <c r="E30" i="35"/>
  <c r="E30" i="36"/>
  <c r="E30" i="37"/>
  <c r="E30" i="38"/>
  <c r="E30" i="39"/>
  <c r="E30" i="40"/>
  <c r="E30" i="41"/>
  <c r="E30" i="43"/>
  <c r="E30" i="24"/>
  <c r="E30" i="23"/>
  <c r="E30" i="19"/>
  <c r="C30" i="34"/>
  <c r="C30" i="36"/>
  <c r="C30" i="37"/>
  <c r="C30" i="35"/>
  <c r="C30" i="38"/>
  <c r="C30" i="39"/>
  <c r="C30" i="40"/>
  <c r="C30" i="41"/>
  <c r="C30" i="43"/>
  <c r="C30" i="24"/>
  <c r="C30" i="23"/>
  <c r="C30" i="19"/>
  <c r="F29" i="35"/>
  <c r="F29" i="36"/>
  <c r="F29" i="37"/>
  <c r="F29" i="34"/>
  <c r="F29" i="38"/>
  <c r="F29" i="39"/>
  <c r="F29" i="40"/>
  <c r="F29" i="41"/>
  <c r="F29" i="43"/>
  <c r="F29" i="24"/>
  <c r="F29" i="23"/>
  <c r="F29" i="19"/>
  <c r="D29" i="34"/>
  <c r="D29" i="36"/>
  <c r="D29" i="37"/>
  <c r="D29" i="35"/>
  <c r="D29" i="38"/>
  <c r="D29" i="39"/>
  <c r="D29" i="40"/>
  <c r="D29" i="41"/>
  <c r="D29" i="43"/>
  <c r="D29" i="24"/>
  <c r="D29" i="23"/>
  <c r="D29" i="19"/>
  <c r="G28" i="34"/>
  <c r="G28" i="35"/>
  <c r="G28" i="36"/>
  <c r="G28" i="37"/>
  <c r="G28" i="38"/>
  <c r="G28" i="39"/>
  <c r="G28" i="40"/>
  <c r="G28" i="41"/>
  <c r="G28" i="43"/>
  <c r="G28" i="24"/>
  <c r="G28" i="23"/>
  <c r="G28" i="19"/>
  <c r="E28" i="34"/>
  <c r="E28" i="36"/>
  <c r="E28" i="37"/>
  <c r="E28" i="35"/>
  <c r="E28" i="38"/>
  <c r="E28" i="39"/>
  <c r="E28" i="40"/>
  <c r="E28" i="41"/>
  <c r="E28" i="43"/>
  <c r="E28" i="24"/>
  <c r="E28" i="23"/>
  <c r="E28" i="19"/>
  <c r="C28" i="35"/>
  <c r="C28" i="36"/>
  <c r="C28" i="37"/>
  <c r="C28" i="34"/>
  <c r="C28" i="38"/>
  <c r="C28" i="39"/>
  <c r="C28" i="40"/>
  <c r="C28" i="41"/>
  <c r="C28" i="43"/>
  <c r="C28" i="24"/>
  <c r="C28" i="23"/>
  <c r="C28" i="19"/>
  <c r="F27" i="34"/>
  <c r="F27" i="36"/>
  <c r="F27" i="37"/>
  <c r="F27" i="35"/>
  <c r="F27" i="38"/>
  <c r="F27" i="39"/>
  <c r="F27" i="40"/>
  <c r="F27" i="41"/>
  <c r="F27" i="43"/>
  <c r="F27" i="24"/>
  <c r="F27" i="23"/>
  <c r="F27" i="19"/>
  <c r="D27" i="34"/>
  <c r="D27" i="35"/>
  <c r="D27" i="36"/>
  <c r="D27" i="37"/>
  <c r="D27" i="38"/>
  <c r="D27" i="39"/>
  <c r="D27" i="40"/>
  <c r="D27" i="41"/>
  <c r="D27" i="43"/>
  <c r="D27" i="24"/>
  <c r="D27" i="23"/>
  <c r="D27" i="19"/>
  <c r="G26" i="34"/>
  <c r="G26" i="36"/>
  <c r="G26" i="37"/>
  <c r="G26" i="35"/>
  <c r="G26" i="38"/>
  <c r="G26" i="39"/>
  <c r="G26" i="40"/>
  <c r="G26" i="41"/>
  <c r="G26" i="43"/>
  <c r="G26" i="24"/>
  <c r="G26" i="23"/>
  <c r="G26" i="19"/>
  <c r="E26" i="35"/>
  <c r="E26" i="36"/>
  <c r="E26" i="37"/>
  <c r="E26" i="34"/>
  <c r="E26" i="38"/>
  <c r="E26" i="39"/>
  <c r="E26" i="40"/>
  <c r="E26" i="41"/>
  <c r="E26" i="43"/>
  <c r="E26" i="24"/>
  <c r="E26" i="23"/>
  <c r="E26" i="19"/>
  <c r="C26" i="34"/>
  <c r="C26" i="36"/>
  <c r="C26" i="37"/>
  <c r="C26" i="35"/>
  <c r="C26" i="38"/>
  <c r="C26" i="39"/>
  <c r="C26" i="40"/>
  <c r="C26" i="41"/>
  <c r="C26" i="43"/>
  <c r="C26" i="24"/>
  <c r="C26" i="23"/>
  <c r="C26" i="19"/>
  <c r="F25" i="34"/>
  <c r="F25" i="35"/>
  <c r="F25" i="36"/>
  <c r="F25" i="37"/>
  <c r="F25" i="38"/>
  <c r="F25" i="39"/>
  <c r="F25" i="40"/>
  <c r="F25" i="41"/>
  <c r="F25" i="43"/>
  <c r="F25" i="24"/>
  <c r="F25" i="23"/>
  <c r="F25" i="19"/>
  <c r="D25" i="34"/>
  <c r="D25" i="36"/>
  <c r="D25" i="37"/>
  <c r="D25" i="35"/>
  <c r="D25" i="38"/>
  <c r="D25" i="39"/>
  <c r="D25" i="40"/>
  <c r="D25" i="41"/>
  <c r="D25" i="43"/>
  <c r="D25" i="24"/>
  <c r="D25" i="23"/>
  <c r="D25" i="19"/>
  <c r="G24" i="35"/>
  <c r="G24" i="36"/>
  <c r="G24" i="37"/>
  <c r="G24" i="34"/>
  <c r="G24" i="38"/>
  <c r="G24" i="39"/>
  <c r="G24" i="40"/>
  <c r="G24" i="41"/>
  <c r="G24" i="43"/>
  <c r="G24" i="24"/>
  <c r="G24" i="23"/>
  <c r="G24" i="19"/>
  <c r="E24" i="34"/>
  <c r="E24" i="36"/>
  <c r="E24" i="37"/>
  <c r="E24" i="35"/>
  <c r="E24" i="38"/>
  <c r="E24" i="39"/>
  <c r="E24" i="40"/>
  <c r="E24" i="41"/>
  <c r="E24" i="43"/>
  <c r="E24" i="24"/>
  <c r="E24" i="23"/>
  <c r="E24" i="19"/>
  <c r="C24" i="34"/>
  <c r="C24" i="35"/>
  <c r="C24" i="36"/>
  <c r="C24" i="37"/>
  <c r="C24" i="38"/>
  <c r="C24" i="39"/>
  <c r="C24" i="40"/>
  <c r="C24" i="41"/>
  <c r="C24" i="43"/>
  <c r="C24" i="24"/>
  <c r="C24" i="23"/>
  <c r="C24" i="19"/>
  <c r="F23" i="34"/>
  <c r="F23" i="36"/>
  <c r="F23" i="37"/>
  <c r="F23" i="35"/>
  <c r="F23" i="38"/>
  <c r="F23" i="39"/>
  <c r="F23" i="40"/>
  <c r="F23" i="41"/>
  <c r="F23" i="43"/>
  <c r="F23" i="24"/>
  <c r="F23" i="23"/>
  <c r="F23" i="19"/>
  <c r="D23" i="35"/>
  <c r="D23" i="36"/>
  <c r="D23" i="37"/>
  <c r="D23" i="34"/>
  <c r="D23" i="38"/>
  <c r="D23" i="39"/>
  <c r="D23" i="40"/>
  <c r="D23" i="41"/>
  <c r="D23" i="43"/>
  <c r="D23" i="24"/>
  <c r="D23" i="23"/>
  <c r="D23" i="19"/>
  <c r="G22" i="34"/>
  <c r="G22" i="36"/>
  <c r="G22" i="37"/>
  <c r="G22" i="35"/>
  <c r="G22" i="38"/>
  <c r="G22" i="39"/>
  <c r="G22" i="40"/>
  <c r="G22" i="41"/>
  <c r="G22" i="43"/>
  <c r="G22" i="24"/>
  <c r="G22" i="23"/>
  <c r="G22" i="19"/>
  <c r="E22" i="34"/>
  <c r="E22" i="35"/>
  <c r="E22" i="36"/>
  <c r="E22" i="37"/>
  <c r="E22" i="38"/>
  <c r="E22" i="39"/>
  <c r="E22" i="40"/>
  <c r="E22" i="41"/>
  <c r="E22" i="43"/>
  <c r="E22" i="24"/>
  <c r="E22" i="23"/>
  <c r="E22" i="19"/>
  <c r="C22" i="34"/>
  <c r="C22" i="36"/>
  <c r="C22" i="37"/>
  <c r="C22" i="35"/>
  <c r="C22" i="38"/>
  <c r="C22" i="39"/>
  <c r="C22" i="40"/>
  <c r="C22" i="41"/>
  <c r="C22" i="43"/>
  <c r="C22" i="24"/>
  <c r="C22" i="23"/>
  <c r="C22" i="19"/>
  <c r="F21" i="35"/>
  <c r="F21" i="36"/>
  <c r="F21" i="37"/>
  <c r="F21" i="34"/>
  <c r="F21" i="38"/>
  <c r="F21" i="39"/>
  <c r="F21" i="40"/>
  <c r="F21" i="41"/>
  <c r="F21" i="43"/>
  <c r="F21" i="24"/>
  <c r="F21" i="23"/>
  <c r="F21" i="19"/>
  <c r="D21" i="34"/>
  <c r="D21" i="36"/>
  <c r="D21" i="37"/>
  <c r="D21" i="35"/>
  <c r="D21" i="38"/>
  <c r="D21" i="39"/>
  <c r="D21" i="40"/>
  <c r="D21" i="41"/>
  <c r="D21" i="43"/>
  <c r="D21" i="24"/>
  <c r="D21" i="23"/>
  <c r="D21" i="19"/>
  <c r="G20" i="34"/>
  <c r="G20" i="35"/>
  <c r="G20" i="36"/>
  <c r="G20" i="37"/>
  <c r="G20" i="38"/>
  <c r="G20" i="39"/>
  <c r="G20" i="40"/>
  <c r="G20" i="41"/>
  <c r="G20" i="43"/>
  <c r="G20" i="24"/>
  <c r="G20" i="23"/>
  <c r="G20" i="19"/>
  <c r="E20" i="34"/>
  <c r="E20" i="36"/>
  <c r="E20" i="37"/>
  <c r="E20" i="35"/>
  <c r="E20" i="38"/>
  <c r="E20" i="39"/>
  <c r="E20" i="40"/>
  <c r="E20" i="41"/>
  <c r="E20" i="43"/>
  <c r="E20" i="24"/>
  <c r="E20" i="23"/>
  <c r="E20" i="19"/>
  <c r="C20" i="35"/>
  <c r="C20" i="36"/>
  <c r="C20" i="37"/>
  <c r="C20" i="34"/>
  <c r="C20" i="38"/>
  <c r="C20" i="39"/>
  <c r="C20" i="40"/>
  <c r="C20" i="41"/>
  <c r="C20" i="43"/>
  <c r="C20" i="24"/>
  <c r="C20" i="23"/>
  <c r="C20" i="19"/>
  <c r="I86" i="1"/>
  <c r="C85"/>
  <c r="I84"/>
  <c r="C83"/>
  <c r="I82"/>
  <c r="C81"/>
  <c r="I80"/>
  <c r="C79"/>
  <c r="I78"/>
  <c r="C77"/>
  <c r="C75"/>
  <c r="I74"/>
  <c r="C73"/>
  <c r="C71"/>
  <c r="C69"/>
  <c r="C67"/>
  <c r="I66"/>
  <c r="C65"/>
  <c r="I64"/>
  <c r="C63"/>
  <c r="C61"/>
  <c r="C59"/>
  <c r="I58"/>
  <c r="C57"/>
  <c r="I56"/>
  <c r="C55"/>
  <c r="I54"/>
  <c r="C53"/>
  <c r="I52"/>
  <c r="C51"/>
  <c r="C49"/>
  <c r="C47"/>
  <c r="I46"/>
  <c r="C45"/>
  <c r="C43"/>
  <c r="C41"/>
  <c r="C39"/>
  <c r="C37"/>
  <c r="C35"/>
  <c r="C33"/>
  <c r="C31"/>
  <c r="C29"/>
  <c r="C27"/>
  <c r="C25"/>
  <c r="C23"/>
  <c r="C21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C21"/>
  <c r="G21"/>
  <c r="F22"/>
  <c r="C23"/>
  <c r="G23"/>
  <c r="F24"/>
  <c r="C25"/>
  <c r="G25"/>
  <c r="F26"/>
  <c r="C27"/>
  <c r="G27"/>
  <c r="F28"/>
  <c r="C29"/>
  <c r="G29"/>
  <c r="F30"/>
  <c r="C31"/>
  <c r="G31"/>
  <c r="F32"/>
  <c r="C33"/>
  <c r="G33"/>
  <c r="F34"/>
  <c r="C35"/>
  <c r="G35"/>
  <c r="F36"/>
  <c r="C37"/>
  <c r="G37"/>
  <c r="F38"/>
  <c r="C39"/>
  <c r="G39"/>
  <c r="F40"/>
  <c r="C41"/>
  <c r="G41"/>
  <c r="F42"/>
  <c r="C43"/>
  <c r="G43"/>
  <c r="F44"/>
  <c r="C45"/>
  <c r="G45"/>
  <c r="F46"/>
  <c r="C47"/>
  <c r="G47"/>
  <c r="F48"/>
  <c r="C49"/>
  <c r="G49"/>
  <c r="F50"/>
  <c r="C51"/>
  <c r="G51"/>
  <c r="F52"/>
  <c r="C53"/>
  <c r="G53"/>
  <c r="F54"/>
  <c r="C55"/>
  <c r="G55"/>
  <c r="F56"/>
  <c r="C57"/>
  <c r="G57"/>
  <c r="F58"/>
  <c r="C59"/>
  <c r="G59"/>
  <c r="F60"/>
  <c r="C61"/>
  <c r="G61"/>
  <c r="F62"/>
  <c r="C63"/>
  <c r="G63"/>
  <c r="F64"/>
  <c r="C65"/>
  <c r="G65"/>
  <c r="F66"/>
  <c r="C67"/>
  <c r="G67"/>
  <c r="F68"/>
  <c r="C69"/>
  <c r="G69"/>
  <c r="F70"/>
  <c r="C71"/>
  <c r="G71"/>
  <c r="F72"/>
  <c r="C73"/>
  <c r="G73"/>
  <c r="F74"/>
  <c r="C75"/>
  <c r="G75"/>
  <c r="F76"/>
  <c r="C77"/>
  <c r="G77"/>
  <c r="F78"/>
  <c r="C79"/>
  <c r="G79"/>
  <c r="F80"/>
  <c r="C81"/>
  <c r="G81"/>
  <c r="F82"/>
  <c r="C83"/>
  <c r="G83"/>
  <c r="F84"/>
  <c r="C85"/>
  <c r="G85"/>
  <c r="F86"/>
  <c r="C87"/>
  <c r="G87"/>
  <c r="C19" i="9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6"/>
  <c r="E19"/>
  <c r="G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5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5"/>
  <c r="F11" i="7"/>
  <c r="F11" i="8"/>
  <c r="F11" i="9"/>
  <c r="F11" i="10"/>
  <c r="F11" i="11"/>
  <c r="I89" i="10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H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0"/>
  <c r="H146"/>
  <c r="H162"/>
  <c r="H134"/>
  <c r="H150"/>
  <c r="H166"/>
  <c r="H142"/>
  <c r="H158"/>
  <c r="H138"/>
  <c r="H154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H170" i="11"/>
  <c r="Q18" i="8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I288" s="1"/>
  <c r="E288" i="6"/>
  <c r="I288" s="1"/>
  <c r="E288" i="5"/>
  <c r="I288" s="1"/>
  <c r="E288" i="18"/>
  <c r="I288" s="1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s="1"/>
  <c r="K119" s="1"/>
  <c r="D118" i="36"/>
  <c r="D118" i="35"/>
  <c r="D118" i="34"/>
  <c r="D118" i="1"/>
  <c r="D120" i="34" l="1"/>
  <c r="D170"/>
  <c r="D169"/>
  <c r="D173"/>
  <c r="D172"/>
  <c r="D171"/>
  <c r="D147" i="35"/>
  <c r="I147" s="1"/>
  <c r="K147" s="1"/>
  <c r="D142"/>
  <c r="D146"/>
  <c r="D150"/>
  <c r="D154"/>
  <c r="I154" s="1"/>
  <c r="K154" s="1"/>
  <c r="D158"/>
  <c r="D162"/>
  <c r="D166"/>
  <c r="D170"/>
  <c r="D174"/>
  <c r="D144"/>
  <c r="D152"/>
  <c r="D160"/>
  <c r="I160" s="1"/>
  <c r="K160" s="1"/>
  <c r="D168"/>
  <c r="D172"/>
  <c r="D155"/>
  <c r="D163"/>
  <c r="I163" s="1"/>
  <c r="K163" s="1"/>
  <c r="D171"/>
  <c r="D145"/>
  <c r="D149"/>
  <c r="I149" s="1"/>
  <c r="K149" s="1"/>
  <c r="D153"/>
  <c r="I153" s="1"/>
  <c r="K153" s="1"/>
  <c r="D157"/>
  <c r="D161"/>
  <c r="D165"/>
  <c r="D169"/>
  <c r="D173"/>
  <c r="D148"/>
  <c r="D156"/>
  <c r="D164"/>
  <c r="D143"/>
  <c r="D151"/>
  <c r="D159"/>
  <c r="D167"/>
  <c r="D143" i="36"/>
  <c r="D147"/>
  <c r="I147" s="1"/>
  <c r="K147" s="1"/>
  <c r="D151"/>
  <c r="D155"/>
  <c r="D159"/>
  <c r="D163"/>
  <c r="I163" s="1"/>
  <c r="K163" s="1"/>
  <c r="D167"/>
  <c r="D171"/>
  <c r="D157"/>
  <c r="D142"/>
  <c r="D146"/>
  <c r="D150"/>
  <c r="D154"/>
  <c r="D158"/>
  <c r="D162"/>
  <c r="D166"/>
  <c r="D170"/>
  <c r="D174"/>
  <c r="I174" s="1"/>
  <c r="K174" s="1"/>
  <c r="D149"/>
  <c r="D173"/>
  <c r="D141"/>
  <c r="D145"/>
  <c r="D153"/>
  <c r="D165"/>
  <c r="D169"/>
  <c r="D144"/>
  <c r="I144" s="1"/>
  <c r="K144" s="1"/>
  <c r="D148"/>
  <c r="D152"/>
  <c r="D156"/>
  <c r="D160"/>
  <c r="I160" s="1"/>
  <c r="K160" s="1"/>
  <c r="D164"/>
  <c r="D168"/>
  <c r="D172"/>
  <c r="D161"/>
  <c r="D119" i="41"/>
  <c r="I119" s="1"/>
  <c r="K119" s="1"/>
  <c r="D172"/>
  <c r="D171"/>
  <c r="D170"/>
  <c r="D169"/>
  <c r="D147" i="42"/>
  <c r="D151"/>
  <c r="D155"/>
  <c r="D159"/>
  <c r="D163"/>
  <c r="D167"/>
  <c r="D171"/>
  <c r="D146"/>
  <c r="D150"/>
  <c r="D154"/>
  <c r="D158"/>
  <c r="D162"/>
  <c r="D166"/>
  <c r="D170"/>
  <c r="D145"/>
  <c r="D149"/>
  <c r="D153"/>
  <c r="D157"/>
  <c r="D161"/>
  <c r="D165"/>
  <c r="D169"/>
  <c r="D144"/>
  <c r="D148"/>
  <c r="D152"/>
  <c r="D156"/>
  <c r="D160"/>
  <c r="D164"/>
  <c r="D168"/>
  <c r="D172"/>
  <c r="D169" i="1"/>
  <c r="D170"/>
  <c r="D134"/>
  <c r="D138"/>
  <c r="D142"/>
  <c r="D146"/>
  <c r="D150"/>
  <c r="D154"/>
  <c r="D158"/>
  <c r="D162"/>
  <c r="D166"/>
  <c r="D132"/>
  <c r="D156"/>
  <c r="I156" s="1"/>
  <c r="K156" s="1"/>
  <c r="D133"/>
  <c r="D137"/>
  <c r="D141"/>
  <c r="D145"/>
  <c r="D149"/>
  <c r="D153"/>
  <c r="D157"/>
  <c r="D161"/>
  <c r="D165"/>
  <c r="D171"/>
  <c r="D136"/>
  <c r="D144"/>
  <c r="I144" s="1"/>
  <c r="K144" s="1"/>
  <c r="D148"/>
  <c r="D160"/>
  <c r="D168"/>
  <c r="D131"/>
  <c r="I131" s="1"/>
  <c r="K131" s="1"/>
  <c r="D135"/>
  <c r="D139"/>
  <c r="D143"/>
  <c r="D147"/>
  <c r="I147" s="1"/>
  <c r="K147" s="1"/>
  <c r="D151"/>
  <c r="D155"/>
  <c r="D159"/>
  <c r="D163"/>
  <c r="I163" s="1"/>
  <c r="K163" s="1"/>
  <c r="D167"/>
  <c r="D140"/>
  <c r="D152"/>
  <c r="D164"/>
  <c r="I164" s="1"/>
  <c r="K164" s="1"/>
  <c r="D148" i="24"/>
  <c r="I148" s="1"/>
  <c r="K148" s="1"/>
  <c r="D152"/>
  <c r="D156"/>
  <c r="D160"/>
  <c r="D164"/>
  <c r="I164" s="1"/>
  <c r="K164" s="1"/>
  <c r="D168"/>
  <c r="D149"/>
  <c r="D161"/>
  <c r="D147"/>
  <c r="I147" s="1"/>
  <c r="K147" s="1"/>
  <c r="D151"/>
  <c r="D155"/>
  <c r="D159"/>
  <c r="D163"/>
  <c r="I163" s="1"/>
  <c r="K163" s="1"/>
  <c r="D167"/>
  <c r="D171"/>
  <c r="D153"/>
  <c r="D165"/>
  <c r="D150"/>
  <c r="D154"/>
  <c r="D158"/>
  <c r="D162"/>
  <c r="D166"/>
  <c r="D170"/>
  <c r="D157"/>
  <c r="D169"/>
  <c r="D119" i="23"/>
  <c r="I119" s="1"/>
  <c r="K119" s="1"/>
  <c r="D170"/>
  <c r="D169"/>
  <c r="D168"/>
  <c r="D171"/>
  <c r="D145" i="19"/>
  <c r="D149"/>
  <c r="D153"/>
  <c r="D157"/>
  <c r="D161"/>
  <c r="D165"/>
  <c r="D169"/>
  <c r="D147"/>
  <c r="D159"/>
  <c r="D171"/>
  <c r="D144"/>
  <c r="D148"/>
  <c r="D152"/>
  <c r="D156"/>
  <c r="D160"/>
  <c r="D164"/>
  <c r="D168"/>
  <c r="D172"/>
  <c r="D151"/>
  <c r="D163"/>
  <c r="D146"/>
  <c r="D150"/>
  <c r="I150" s="1"/>
  <c r="K150" s="1"/>
  <c r="D154"/>
  <c r="D158"/>
  <c r="D162"/>
  <c r="D166"/>
  <c r="I166" s="1"/>
  <c r="K166" s="1"/>
  <c r="D170"/>
  <c r="D143"/>
  <c r="D155"/>
  <c r="D167"/>
  <c r="I167" s="1"/>
  <c r="K167" s="1"/>
  <c r="D138" i="9"/>
  <c r="I138" s="1"/>
  <c r="K138" s="1"/>
  <c r="D142"/>
  <c r="D146"/>
  <c r="D150"/>
  <c r="D154"/>
  <c r="I154" s="1"/>
  <c r="K154" s="1"/>
  <c r="D158"/>
  <c r="D162"/>
  <c r="D166"/>
  <c r="D170"/>
  <c r="D147"/>
  <c r="D159"/>
  <c r="D171"/>
  <c r="D137"/>
  <c r="I137" s="1"/>
  <c r="K137" s="1"/>
  <c r="D141"/>
  <c r="D145"/>
  <c r="D149"/>
  <c r="D153"/>
  <c r="I153" s="1"/>
  <c r="K153" s="1"/>
  <c r="D157"/>
  <c r="D161"/>
  <c r="D165"/>
  <c r="D169"/>
  <c r="D139"/>
  <c r="D151"/>
  <c r="D163"/>
  <c r="D136"/>
  <c r="D140"/>
  <c r="D144"/>
  <c r="D148"/>
  <c r="D152"/>
  <c r="D156"/>
  <c r="D160"/>
  <c r="D164"/>
  <c r="D168"/>
  <c r="D172"/>
  <c r="D143"/>
  <c r="D155"/>
  <c r="D167"/>
  <c r="I167" s="1"/>
  <c r="K167" s="1"/>
  <c r="D146" i="10"/>
  <c r="I146" s="1"/>
  <c r="K146" s="1"/>
  <c r="D150"/>
  <c r="D154"/>
  <c r="D158"/>
  <c r="D162"/>
  <c r="I162" s="1"/>
  <c r="K162" s="1"/>
  <c r="D166"/>
  <c r="D170"/>
  <c r="D121"/>
  <c r="D125"/>
  <c r="D148"/>
  <c r="D160"/>
  <c r="D119"/>
  <c r="D149"/>
  <c r="I149" s="1"/>
  <c r="K149" s="1"/>
  <c r="D153"/>
  <c r="D157"/>
  <c r="D161"/>
  <c r="D165"/>
  <c r="I165" s="1"/>
  <c r="K165" s="1"/>
  <c r="D169"/>
  <c r="D120"/>
  <c r="D124"/>
  <c r="D152"/>
  <c r="I152" s="1"/>
  <c r="K152" s="1"/>
  <c r="D164"/>
  <c r="D147"/>
  <c r="D151"/>
  <c r="D155"/>
  <c r="I155" s="1"/>
  <c r="K155" s="1"/>
  <c r="D159"/>
  <c r="D163"/>
  <c r="D167"/>
  <c r="D171"/>
  <c r="D122"/>
  <c r="D156"/>
  <c r="D168"/>
  <c r="D123"/>
  <c r="D120" i="11"/>
  <c r="D124"/>
  <c r="D128"/>
  <c r="I128" s="1"/>
  <c r="K128" s="1"/>
  <c r="D132"/>
  <c r="D136"/>
  <c r="I136" s="1"/>
  <c r="K136" s="1"/>
  <c r="D140"/>
  <c r="D144"/>
  <c r="D148"/>
  <c r="D152"/>
  <c r="I152" s="1"/>
  <c r="K152" s="1"/>
  <c r="D156"/>
  <c r="D160"/>
  <c r="I160" s="1"/>
  <c r="K160" s="1"/>
  <c r="D164"/>
  <c r="D168"/>
  <c r="I168" s="1"/>
  <c r="K168" s="1"/>
  <c r="D172"/>
  <c r="D123"/>
  <c r="D127"/>
  <c r="D131"/>
  <c r="I131" s="1"/>
  <c r="K131" s="1"/>
  <c r="D135"/>
  <c r="D139"/>
  <c r="D143"/>
  <c r="D147"/>
  <c r="I147" s="1"/>
  <c r="K147" s="1"/>
  <c r="D151"/>
  <c r="D155"/>
  <c r="I155" s="1"/>
  <c r="K155" s="1"/>
  <c r="D159"/>
  <c r="D163"/>
  <c r="I163" s="1"/>
  <c r="K163" s="1"/>
  <c r="D167"/>
  <c r="D171"/>
  <c r="D122"/>
  <c r="D126"/>
  <c r="D130"/>
  <c r="I130" s="1"/>
  <c r="K130" s="1"/>
  <c r="D134"/>
  <c r="I134" s="1"/>
  <c r="K134" s="1"/>
  <c r="D138"/>
  <c r="D142"/>
  <c r="I142" s="1"/>
  <c r="K142" s="1"/>
  <c r="D146"/>
  <c r="D150"/>
  <c r="I150" s="1"/>
  <c r="K150" s="1"/>
  <c r="D154"/>
  <c r="D158"/>
  <c r="I158" s="1"/>
  <c r="K158" s="1"/>
  <c r="D162"/>
  <c r="D166"/>
  <c r="I166" s="1"/>
  <c r="K166" s="1"/>
  <c r="D170"/>
  <c r="D121"/>
  <c r="D125"/>
  <c r="D129"/>
  <c r="I129" s="1"/>
  <c r="K129" s="1"/>
  <c r="D133"/>
  <c r="D137"/>
  <c r="D141"/>
  <c r="D145"/>
  <c r="D149"/>
  <c r="D153"/>
  <c r="D157"/>
  <c r="D161"/>
  <c r="D165"/>
  <c r="D169"/>
  <c r="D119"/>
  <c r="I119" s="1"/>
  <c r="K119" s="1"/>
  <c r="D144" i="43"/>
  <c r="D148"/>
  <c r="D152"/>
  <c r="D156"/>
  <c r="D160"/>
  <c r="D164"/>
  <c r="D168"/>
  <c r="D172"/>
  <c r="D143"/>
  <c r="D147"/>
  <c r="D151"/>
  <c r="D155"/>
  <c r="D159"/>
  <c r="D163"/>
  <c r="D167"/>
  <c r="D171"/>
  <c r="D142"/>
  <c r="D146"/>
  <c r="D150"/>
  <c r="D154"/>
  <c r="D158"/>
  <c r="D162"/>
  <c r="D166"/>
  <c r="D170"/>
  <c r="D141"/>
  <c r="D145"/>
  <c r="D149"/>
  <c r="D153"/>
  <c r="D157"/>
  <c r="D161"/>
  <c r="D165"/>
  <c r="D169"/>
  <c r="D119" i="22"/>
  <c r="I119" s="1"/>
  <c r="K119" s="1"/>
  <c r="D146"/>
  <c r="I146" s="1"/>
  <c r="K146" s="1"/>
  <c r="D150"/>
  <c r="D154"/>
  <c r="D158"/>
  <c r="D162"/>
  <c r="I162" s="1"/>
  <c r="K162" s="1"/>
  <c r="D166"/>
  <c r="D170"/>
  <c r="D145"/>
  <c r="D149"/>
  <c r="I149" s="1"/>
  <c r="K149" s="1"/>
  <c r="D153"/>
  <c r="D157"/>
  <c r="D161"/>
  <c r="D165"/>
  <c r="I165" s="1"/>
  <c r="K165" s="1"/>
  <c r="D169"/>
  <c r="D144"/>
  <c r="D148"/>
  <c r="D152"/>
  <c r="I152" s="1"/>
  <c r="K152" s="1"/>
  <c r="D156"/>
  <c r="D160"/>
  <c r="D164"/>
  <c r="D168"/>
  <c r="I168" s="1"/>
  <c r="K168" s="1"/>
  <c r="D172"/>
  <c r="D143"/>
  <c r="D147"/>
  <c r="D151"/>
  <c r="I151" s="1"/>
  <c r="K151" s="1"/>
  <c r="D155"/>
  <c r="D159"/>
  <c r="D163"/>
  <c r="D167"/>
  <c r="I167" s="1"/>
  <c r="K167" s="1"/>
  <c r="D171"/>
  <c r="D145" i="18"/>
  <c r="D149"/>
  <c r="D153"/>
  <c r="D157"/>
  <c r="D161"/>
  <c r="D165"/>
  <c r="D169"/>
  <c r="D144"/>
  <c r="D148"/>
  <c r="D152"/>
  <c r="D156"/>
  <c r="D160"/>
  <c r="D164"/>
  <c r="D168"/>
  <c r="D143"/>
  <c r="D147"/>
  <c r="D151"/>
  <c r="D155"/>
  <c r="D159"/>
  <c r="D163"/>
  <c r="D167"/>
  <c r="D171"/>
  <c r="D142"/>
  <c r="D146"/>
  <c r="D150"/>
  <c r="D154"/>
  <c r="D158"/>
  <c r="D162"/>
  <c r="D166"/>
  <c r="D170"/>
  <c r="D144" i="5"/>
  <c r="D148"/>
  <c r="D152"/>
  <c r="D156"/>
  <c r="D160"/>
  <c r="D164"/>
  <c r="D168"/>
  <c r="D172"/>
  <c r="D149"/>
  <c r="D165"/>
  <c r="D143"/>
  <c r="D147"/>
  <c r="D151"/>
  <c r="D155"/>
  <c r="D159"/>
  <c r="D163"/>
  <c r="D167"/>
  <c r="D171"/>
  <c r="D141"/>
  <c r="D153"/>
  <c r="D157"/>
  <c r="D169"/>
  <c r="D142"/>
  <c r="D146"/>
  <c r="D150"/>
  <c r="D154"/>
  <c r="D158"/>
  <c r="D162"/>
  <c r="D166"/>
  <c r="D170"/>
  <c r="D145"/>
  <c r="D161"/>
  <c r="D146" i="6"/>
  <c r="D150"/>
  <c r="D154"/>
  <c r="D158"/>
  <c r="I158" s="1"/>
  <c r="K158" s="1"/>
  <c r="D162"/>
  <c r="D166"/>
  <c r="D170"/>
  <c r="D152"/>
  <c r="I152" s="1"/>
  <c r="K152" s="1"/>
  <c r="D145"/>
  <c r="D149"/>
  <c r="D153"/>
  <c r="D157"/>
  <c r="I157" s="1"/>
  <c r="K157" s="1"/>
  <c r="D161"/>
  <c r="D165"/>
  <c r="D169"/>
  <c r="D173"/>
  <c r="I173" s="1"/>
  <c r="K173" s="1"/>
  <c r="D144"/>
  <c r="D156"/>
  <c r="D164"/>
  <c r="D168"/>
  <c r="I168" s="1"/>
  <c r="K168" s="1"/>
  <c r="D143"/>
  <c r="D147"/>
  <c r="D151"/>
  <c r="D155"/>
  <c r="I155" s="1"/>
  <c r="K155" s="1"/>
  <c r="D159"/>
  <c r="D163"/>
  <c r="D167"/>
  <c r="D171"/>
  <c r="D148"/>
  <c r="D160"/>
  <c r="D172"/>
  <c r="D119" i="7"/>
  <c r="I119" s="1"/>
  <c r="K119" s="1"/>
  <c r="D141"/>
  <c r="I141" s="1"/>
  <c r="K141" s="1"/>
  <c r="D145"/>
  <c r="D149"/>
  <c r="D153"/>
  <c r="D157"/>
  <c r="I157" s="1"/>
  <c r="K157" s="1"/>
  <c r="D161"/>
  <c r="D165"/>
  <c r="D169"/>
  <c r="D135"/>
  <c r="I135" s="1"/>
  <c r="K135" s="1"/>
  <c r="D140"/>
  <c r="D144"/>
  <c r="D148"/>
  <c r="D152"/>
  <c r="I152" s="1"/>
  <c r="K152" s="1"/>
  <c r="D156"/>
  <c r="D160"/>
  <c r="D164"/>
  <c r="D168"/>
  <c r="I168" s="1"/>
  <c r="K168" s="1"/>
  <c r="D172"/>
  <c r="D173"/>
  <c r="D139"/>
  <c r="D143"/>
  <c r="I143" s="1"/>
  <c r="K143" s="1"/>
  <c r="D147"/>
  <c r="D151"/>
  <c r="D155"/>
  <c r="D159"/>
  <c r="I159" s="1"/>
  <c r="K159" s="1"/>
  <c r="D163"/>
  <c r="D167"/>
  <c r="D171"/>
  <c r="D137"/>
  <c r="I137" s="1"/>
  <c r="K137" s="1"/>
  <c r="D138"/>
  <c r="D142"/>
  <c r="D146"/>
  <c r="D150"/>
  <c r="I150" s="1"/>
  <c r="K150" s="1"/>
  <c r="D154"/>
  <c r="D158"/>
  <c r="D162"/>
  <c r="D166"/>
  <c r="I166" s="1"/>
  <c r="K166" s="1"/>
  <c r="D170"/>
  <c r="D136"/>
  <c r="D142" i="8"/>
  <c r="D146"/>
  <c r="D150"/>
  <c r="D154"/>
  <c r="D158"/>
  <c r="D162"/>
  <c r="D166"/>
  <c r="D170"/>
  <c r="D141"/>
  <c r="D145"/>
  <c r="D149"/>
  <c r="D153"/>
  <c r="D157"/>
  <c r="D161"/>
  <c r="D165"/>
  <c r="D169"/>
  <c r="D173"/>
  <c r="D140"/>
  <c r="I140" s="1"/>
  <c r="K140" s="1"/>
  <c r="D144"/>
  <c r="D148"/>
  <c r="D152"/>
  <c r="D156"/>
  <c r="I156" s="1"/>
  <c r="K156" s="1"/>
  <c r="D160"/>
  <c r="D164"/>
  <c r="D168"/>
  <c r="D172"/>
  <c r="D139"/>
  <c r="D143"/>
  <c r="D147"/>
  <c r="D151"/>
  <c r="D155"/>
  <c r="D159"/>
  <c r="D163"/>
  <c r="D167"/>
  <c r="D171"/>
  <c r="D121" i="20"/>
  <c r="D123"/>
  <c r="D125"/>
  <c r="D122"/>
  <c r="D124"/>
  <c r="D120" i="1"/>
  <c r="D122"/>
  <c r="D124"/>
  <c r="D126"/>
  <c r="D128"/>
  <c r="D130"/>
  <c r="I132"/>
  <c r="K132" s="1"/>
  <c r="I140"/>
  <c r="K140" s="1"/>
  <c r="I148"/>
  <c r="K148" s="1"/>
  <c r="D121"/>
  <c r="D123"/>
  <c r="D125"/>
  <c r="D127"/>
  <c r="D129"/>
  <c r="I139"/>
  <c r="K139" s="1"/>
  <c r="I151"/>
  <c r="K151" s="1"/>
  <c r="I155"/>
  <c r="K155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I155"/>
  <c r="K155" s="1"/>
  <c r="I159"/>
  <c r="K159" s="1"/>
  <c r="I163"/>
  <c r="K163" s="1"/>
  <c r="I151"/>
  <c r="K151" s="1"/>
  <c r="I167"/>
  <c r="K167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4"/>
  <c r="K144" s="1"/>
  <c r="I148"/>
  <c r="K148" s="1"/>
  <c r="I152"/>
  <c r="K152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I135"/>
  <c r="K135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41"/>
  <c r="K141" s="1"/>
  <c r="I145"/>
  <c r="K145" s="1"/>
  <c r="I149"/>
  <c r="K149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62"/>
  <c r="K162" s="1"/>
  <c r="I158"/>
  <c r="K158" s="1"/>
  <c r="I154"/>
  <c r="K154" s="1"/>
  <c r="I150"/>
  <c r="K150" s="1"/>
  <c r="I146"/>
  <c r="K146" s="1"/>
  <c r="I142"/>
  <c r="K142" s="1"/>
  <c r="I138"/>
  <c r="K138" s="1"/>
  <c r="I134"/>
  <c r="K134" s="1"/>
  <c r="I130"/>
  <c r="K130" s="1"/>
  <c r="I173" i="34"/>
  <c r="K173" s="1"/>
  <c r="D165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23"/>
  <c r="D127"/>
  <c r="D131"/>
  <c r="I131" s="1"/>
  <c r="K131" s="1"/>
  <c r="D135"/>
  <c r="I135" s="1"/>
  <c r="K135" s="1"/>
  <c r="D139"/>
  <c r="I139" s="1"/>
  <c r="K139" s="1"/>
  <c r="I143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56"/>
  <c r="K156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52"/>
  <c r="K152" s="1"/>
  <c r="I156"/>
  <c r="K156" s="1"/>
  <c r="I160"/>
  <c r="K160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I158"/>
  <c r="K158" s="1"/>
  <c r="I162"/>
  <c r="K162" s="1"/>
  <c r="D174"/>
  <c r="I174" s="1"/>
  <c r="K174" s="1"/>
  <c r="I166"/>
  <c r="K166" s="1"/>
  <c r="I154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6"/>
  <c r="K156" s="1"/>
  <c r="I160"/>
  <c r="K160" s="1"/>
  <c r="I164"/>
  <c r="K164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9"/>
  <c r="K159" s="1"/>
  <c r="I163"/>
  <c r="K163" s="1"/>
  <c r="I167"/>
  <c r="K167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6"/>
  <c r="K156" s="1"/>
  <c r="I160"/>
  <c r="K160" s="1"/>
  <c r="I164"/>
  <c r="K164" s="1"/>
  <c r="I168"/>
  <c r="K168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61"/>
  <c r="K161" s="1"/>
  <c r="I157"/>
  <c r="K157" s="1"/>
  <c r="I153"/>
  <c r="K153" s="1"/>
  <c r="I149"/>
  <c r="K149" s="1"/>
  <c r="I145"/>
  <c r="K145" s="1"/>
  <c r="I141"/>
  <c r="K141" s="1"/>
  <c r="I137"/>
  <c r="K137" s="1"/>
  <c r="I133"/>
  <c r="K133" s="1"/>
  <c r="I129"/>
  <c r="K12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6"/>
  <c r="K156" s="1"/>
  <c r="I160"/>
  <c r="K160" s="1"/>
  <c r="I164"/>
  <c r="K164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53"/>
  <c r="K153" s="1"/>
  <c r="I157"/>
  <c r="K157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6"/>
  <c r="K166" s="1"/>
  <c r="D174"/>
  <c r="I174" s="1"/>
  <c r="K174" s="1"/>
  <c r="D121" i="7"/>
  <c r="D125"/>
  <c r="D129"/>
  <c r="I129" s="1"/>
  <c r="K129" s="1"/>
  <c r="D133"/>
  <c r="I133" s="1"/>
  <c r="K133" s="1"/>
  <c r="I145"/>
  <c r="K145" s="1"/>
  <c r="I149"/>
  <c r="K149" s="1"/>
  <c r="I153"/>
  <c r="K153" s="1"/>
  <c r="I161"/>
  <c r="K161" s="1"/>
  <c r="I165"/>
  <c r="K165" s="1"/>
  <c r="I173"/>
  <c r="K173" s="1"/>
  <c r="D123"/>
  <c r="D127"/>
  <c r="D131"/>
  <c r="I131" s="1"/>
  <c r="K131" s="1"/>
  <c r="I139"/>
  <c r="K139" s="1"/>
  <c r="I147"/>
  <c r="K147" s="1"/>
  <c r="I151"/>
  <c r="K151" s="1"/>
  <c r="I155"/>
  <c r="K155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8"/>
  <c r="K158" s="1"/>
  <c r="D174"/>
  <c r="I174" s="1"/>
  <c r="K174" s="1"/>
  <c r="D120"/>
  <c r="D128"/>
  <c r="I128" s="1"/>
  <c r="K128" s="1"/>
  <c r="I136"/>
  <c r="K136" s="1"/>
  <c r="I144"/>
  <c r="K144" s="1"/>
  <c r="I160"/>
  <c r="K160" s="1"/>
  <c r="I133" i="1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I138"/>
  <c r="K138" s="1"/>
  <c r="I146"/>
  <c r="K146" s="1"/>
  <c r="I154"/>
  <c r="K154" s="1"/>
  <c r="I162"/>
  <c r="K162" s="1"/>
  <c r="D174"/>
  <c r="I174" s="1"/>
  <c r="K174" s="1"/>
  <c r="I135"/>
  <c r="K135" s="1"/>
  <c r="I139"/>
  <c r="K139" s="1"/>
  <c r="I143"/>
  <c r="K143" s="1"/>
  <c r="I151"/>
  <c r="K151" s="1"/>
  <c r="I159"/>
  <c r="K159" s="1"/>
  <c r="I167"/>
  <c r="K167" s="1"/>
  <c r="I132"/>
  <c r="K132" s="1"/>
  <c r="I140"/>
  <c r="K140" s="1"/>
  <c r="I144"/>
  <c r="K144" s="1"/>
  <c r="I148"/>
  <c r="K148" s="1"/>
  <c r="I156"/>
  <c r="K156" s="1"/>
  <c r="I164"/>
  <c r="K164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68"/>
  <c r="K168" s="1"/>
  <c r="I160"/>
  <c r="K160" s="1"/>
  <c r="I152"/>
  <c r="K152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45"/>
  <c r="K145" s="1"/>
  <c r="H5" i="44"/>
  <c r="G32" i="12" s="1"/>
  <c r="H6" i="44"/>
  <c r="G33" i="12" s="1"/>
  <c r="H7" i="44"/>
  <c r="G34" i="12" s="1"/>
  <c r="H8" i="44"/>
  <c r="G35" i="12" s="1"/>
  <c r="H9" i="44"/>
  <c r="G36" i="12" s="1"/>
  <c r="H10" i="44"/>
  <c r="G37" i="12" s="1"/>
  <c r="H11" i="44"/>
  <c r="G38" i="12" s="1"/>
  <c r="H12" i="44"/>
  <c r="G39" i="12" s="1"/>
  <c r="H13" i="44"/>
  <c r="G40" i="12" s="1"/>
  <c r="H14" i="44"/>
  <c r="H15"/>
  <c r="H16"/>
  <c r="H17"/>
  <c r="H18"/>
  <c r="H19"/>
  <c r="H20"/>
  <c r="H21"/>
  <c r="H22"/>
  <c r="H23"/>
  <c r="H24"/>
  <c r="H25"/>
  <c r="H26"/>
  <c r="H27"/>
  <c r="H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G19"/>
  <c r="E19"/>
  <c r="G18"/>
  <c r="E18"/>
  <c r="G17"/>
  <c r="E17"/>
  <c r="G16"/>
  <c r="E16"/>
  <c r="F10" i="5"/>
  <c r="G15" i="3" s="1"/>
  <c r="E15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J92" s="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J75" s="1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J28" s="1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J108" s="1"/>
  <c r="I104"/>
  <c r="J104" s="1"/>
  <c r="I100"/>
  <c r="J100" s="1"/>
  <c r="I96"/>
  <c r="J96" s="1"/>
  <c r="I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J32"/>
  <c r="J28"/>
  <c r="J24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J31"/>
  <c r="J27"/>
  <c r="I23"/>
  <c r="J23" s="1"/>
  <c r="J66"/>
  <c r="J62"/>
  <c r="J58"/>
  <c r="J54"/>
  <c r="J50"/>
  <c r="J46"/>
  <c r="I42"/>
  <c r="J42" s="1"/>
  <c r="I38"/>
  <c r="J38" s="1"/>
  <c r="I34"/>
  <c r="J34" s="1"/>
  <c r="J30"/>
  <c r="J26"/>
  <c r="I22"/>
  <c r="J22" s="1"/>
  <c r="I37"/>
  <c r="J37" s="1"/>
  <c r="J33"/>
  <c r="J29"/>
  <c r="J25"/>
  <c r="I21"/>
  <c r="J21" s="1"/>
  <c r="J54" i="11"/>
  <c r="J83" i="42"/>
  <c r="J49" i="11"/>
  <c r="J29" i="37"/>
  <c r="J36" i="40"/>
  <c r="J99" i="20"/>
  <c r="J65" i="38"/>
  <c r="J60" i="41"/>
  <c r="J92" i="42"/>
  <c r="J20" i="23"/>
  <c r="J31" i="21"/>
  <c r="J53" i="43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D7" i="21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I171" s="1"/>
  <c r="K171" s="1"/>
  <c r="G115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I171" s="1"/>
  <c r="K171" s="1"/>
  <c r="G115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"/>
  <c r="I121" s="1"/>
  <c r="K121" s="1"/>
  <c r="H122"/>
  <c r="I122" s="1"/>
  <c r="K122" s="1"/>
  <c r="H123"/>
  <c r="I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H120" i="1"/>
  <c r="I120" s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16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3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4.xml><?xml version="1.0" encoding="utf-8"?>
<comments xmlns="http://schemas.openxmlformats.org/spreadsheetml/2006/main">
  <authors>
    <author>Сони</author>
  </authors>
  <commentLis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<sst xmlns="http://schemas.openxmlformats.org/spreadsheetml/2006/main" count="47892" uniqueCount="23708">
  <si>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</si>
  <si>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</si>
  <si>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</si>
  <si>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</si>
  <si>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</si>
  <si>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</si>
  <si>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</si>
  <si>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</si>
  <si>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</si>
  <si>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</si>
  <si>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</si>
  <si>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</si>
  <si>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</si>
  <si>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</si>
  <si>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</si>
  <si>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</si>
  <si>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</si>
  <si>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</si>
  <si>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</si>
  <si>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</si>
  <si>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</si>
  <si>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</si>
  <si>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</si>
  <si>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</si>
  <si>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</si>
  <si>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</si>
  <si>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</si>
  <si>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</si>
  <si>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</si>
  <si>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</si>
  <si>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</si>
  <si>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</si>
  <si>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</si>
  <si>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</si>
  <si>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</si>
  <si>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</si>
  <si>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</si>
  <si>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</si>
  <si>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</si>
  <si>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</si>
  <si>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</si>
  <si>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</si>
  <si>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</si>
  <si>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</si>
  <si>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</si>
  <si>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</si>
  <si>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</si>
  <si>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</si>
  <si>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</si>
  <si>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</si>
  <si>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</si>
  <si>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</si>
  <si>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</si>
  <si>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</si>
  <si>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</si>
  <si>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</si>
  <si>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</si>
  <si>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</si>
  <si>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</si>
  <si>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</si>
  <si>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</si>
  <si>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</si>
  <si>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</si>
  <si>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</si>
  <si>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</si>
  <si>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</si>
  <si>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</si>
  <si>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</si>
  <si>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</si>
  <si>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</si>
  <si>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</si>
  <si>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</si>
  <si>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</si>
  <si>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</si>
  <si>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</si>
  <si>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</si>
  <si>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</si>
  <si>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</si>
  <si>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</si>
  <si>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</si>
  <si>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</si>
  <si>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</si>
  <si>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</si>
  <si>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</si>
  <si>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</si>
  <si>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</si>
  <si>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</si>
  <si>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</si>
  <si>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</si>
  <si>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</si>
  <si>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</si>
  <si>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</si>
  <si>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</si>
  <si>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</si>
  <si>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</si>
  <si>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</si>
  <si>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</si>
  <si>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</si>
  <si>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</si>
  <si>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</si>
  <si>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</si>
  <si>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</si>
  <si>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</si>
  <si>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</si>
  <si>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</si>
  <si>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</si>
  <si>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</si>
  <si>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</si>
  <si>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</si>
  <si>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</si>
  <si>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</si>
  <si>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</si>
  <si>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</si>
  <si>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</si>
  <si>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</si>
  <si>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</si>
  <si>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</si>
  <si>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</si>
  <si>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</si>
  <si>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</si>
  <si>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</si>
  <si>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</si>
  <si>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</si>
  <si>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</si>
  <si>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</si>
  <si>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</si>
  <si>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</si>
  <si>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</si>
  <si>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</si>
  <si>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</si>
  <si>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</si>
  <si>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</si>
  <si>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</si>
  <si>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</si>
  <si>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</si>
  <si>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</si>
  <si>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</si>
  <si>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</si>
  <si>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</si>
  <si>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</si>
  <si>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</si>
  <si>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</si>
  <si>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</si>
  <si>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</si>
  <si>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</si>
  <si>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</si>
  <si>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</si>
  <si>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</si>
  <si>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</si>
  <si>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</si>
  <si>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</si>
  <si>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</si>
  <si>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</si>
  <si>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</si>
  <si>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</si>
  <si>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</si>
  <si>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</si>
  <si>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</si>
  <si>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</si>
  <si>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</si>
  <si>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</si>
  <si>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</si>
  <si>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</si>
  <si>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</si>
  <si>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</si>
  <si>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</si>
  <si>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</si>
  <si>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</si>
  <si>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</si>
  <si>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</si>
  <si>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</si>
  <si>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</si>
  <si>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</si>
  <si>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</si>
  <si>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</si>
  <si>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</si>
  <si>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</si>
  <si>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</si>
  <si>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</si>
  <si>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</si>
  <si>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</si>
  <si>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</si>
  <si>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</si>
  <si>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</si>
  <si>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</si>
  <si>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</si>
  <si>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</si>
  <si>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</si>
  <si>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</si>
  <si>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</si>
  <si>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</si>
  <si>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</si>
  <si>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</si>
  <si>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</si>
  <si>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</si>
  <si>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</si>
  <si>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</si>
  <si>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</si>
  <si>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</si>
  <si>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</si>
  <si>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</si>
  <si>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</si>
  <si>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</si>
  <si>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</si>
  <si>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</si>
  <si>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</si>
  <si>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</si>
  <si>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</si>
  <si>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</si>
  <si>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</si>
  <si>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</si>
  <si>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</si>
  <si>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</si>
  <si>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</si>
  <si>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</si>
  <si>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</si>
  <si>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</si>
  <si>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</si>
  <si>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</si>
  <si>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</si>
  <si>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</si>
  <si>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</si>
  <si>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</si>
  <si>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</si>
  <si>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</si>
  <si>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</si>
  <si>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</si>
  <si>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</si>
  <si>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</si>
  <si>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</si>
  <si>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</si>
  <si>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</si>
  <si>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</si>
  <si>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</si>
  <si>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</si>
  <si>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</si>
  <si>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</si>
  <si>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</si>
  <si>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</si>
  <si>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</si>
  <si>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</si>
  <si>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</si>
  <si>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</si>
  <si>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</si>
  <si>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</si>
  <si>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</si>
  <si>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</si>
  <si>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</si>
  <si>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</si>
  <si>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</si>
  <si>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</si>
  <si>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</si>
  <si>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</si>
  <si>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</si>
  <si>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</si>
  <si>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</si>
  <si>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</si>
  <si>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</si>
  <si>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</si>
  <si>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</si>
  <si>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</si>
  <si>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</si>
  <si>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</si>
  <si>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</si>
  <si>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</si>
  <si>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</si>
  <si>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</si>
  <si>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</si>
  <si>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</si>
  <si>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</si>
  <si>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</si>
  <si>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</si>
  <si>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</si>
  <si>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</si>
  <si>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</si>
  <si>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</si>
  <si>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</si>
  <si>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</si>
  <si>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</si>
  <si>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</si>
  <si>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</si>
  <si>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</si>
  <si>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</si>
  <si>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</si>
  <si>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</si>
  <si>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</si>
  <si>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</si>
  <si>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</si>
  <si>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</si>
  <si>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</si>
  <si>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</si>
  <si>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</si>
  <si>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</si>
  <si>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</si>
  <si>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</si>
  <si>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</si>
  <si>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</si>
  <si>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</si>
  <si>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</si>
  <si>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</si>
  <si>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</si>
  <si>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</si>
  <si>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</si>
  <si>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</si>
  <si>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</si>
  <si>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</si>
  <si>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</si>
  <si>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</si>
  <si>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</si>
  <si>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</si>
  <si>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</si>
  <si>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</si>
  <si>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</si>
  <si>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</si>
  <si>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</si>
  <si>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</si>
  <si>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</si>
  <si>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</si>
  <si>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</si>
  <si>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</si>
  <si>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</si>
  <si>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</si>
  <si>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</si>
  <si>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</si>
  <si>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</si>
  <si>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</si>
  <si>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</si>
  <si>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</si>
  <si>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</si>
  <si>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</si>
  <si>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</si>
  <si>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</si>
  <si>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</si>
  <si>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</si>
  <si>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</si>
  <si>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</si>
  <si>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</si>
  <si>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</si>
  <si>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</si>
  <si>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</si>
  <si>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</si>
  <si>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</si>
  <si>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</si>
  <si>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</si>
  <si>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</si>
  <si>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</si>
  <si>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</si>
  <si>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</si>
  <si>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</si>
  <si>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</si>
  <si>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</si>
  <si>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</si>
  <si>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</si>
  <si>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</si>
  <si>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</si>
  <si>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</si>
  <si>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</si>
  <si>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</si>
  <si>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</si>
  <si>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</si>
  <si>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</si>
  <si>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</si>
  <si>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</si>
  <si>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</si>
  <si>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</si>
  <si>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</si>
  <si>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</si>
  <si>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</si>
  <si>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</si>
  <si>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</si>
  <si>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</si>
  <si>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</si>
  <si>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</si>
  <si>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</si>
  <si>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</si>
  <si>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</si>
  <si>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</si>
  <si>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</si>
  <si>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</si>
  <si>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</si>
  <si>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</si>
  <si>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</si>
  <si>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</si>
  <si>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</si>
  <si>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</si>
  <si>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</si>
  <si>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</si>
  <si>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</si>
  <si>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</si>
  <si>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</si>
  <si>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</si>
  <si>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</si>
  <si>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</si>
  <si>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</si>
  <si>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</si>
  <si>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</si>
  <si>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</si>
  <si>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</si>
  <si>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</si>
  <si>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</si>
  <si>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</si>
  <si>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</si>
  <si>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</si>
  <si>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</si>
  <si>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</si>
  <si>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</si>
  <si>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</si>
  <si>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</si>
  <si>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</si>
  <si>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</si>
  <si>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</si>
  <si>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</si>
  <si>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</si>
  <si>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</si>
  <si>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</si>
  <si>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</si>
  <si>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</si>
  <si>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</si>
  <si>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</si>
  <si>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</si>
  <si>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</si>
  <si>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</si>
  <si>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</si>
  <si>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</si>
  <si>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</si>
  <si>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</si>
  <si>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</si>
  <si>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</si>
  <si>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</si>
  <si>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</si>
  <si>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</si>
  <si>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</si>
  <si>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</si>
  <si>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</si>
  <si>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</si>
  <si>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</si>
  <si>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</si>
  <si>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</si>
  <si>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</si>
  <si>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</si>
  <si>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</si>
  <si>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</si>
  <si>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</si>
  <si>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</si>
  <si>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</si>
  <si>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</si>
  <si>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</si>
  <si>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</si>
  <si>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</si>
  <si>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</si>
  <si>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</si>
  <si>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</si>
  <si>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</si>
  <si>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</si>
  <si>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</si>
  <si>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</si>
  <si>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</si>
  <si>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</si>
  <si>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</si>
  <si>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</si>
  <si>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</si>
  <si>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</si>
  <si>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</si>
  <si>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</si>
  <si>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</si>
  <si>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</si>
  <si>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</si>
  <si>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</si>
  <si>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</si>
  <si>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</si>
  <si>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</si>
  <si>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</si>
  <si>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</si>
  <si>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</si>
  <si>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</si>
  <si>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</si>
  <si>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</si>
  <si>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</si>
  <si>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</si>
  <si>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</si>
  <si>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</si>
  <si>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</si>
  <si>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</si>
  <si>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</si>
  <si>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</si>
  <si>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</si>
  <si>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</si>
  <si>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</si>
  <si>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</si>
  <si>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</si>
  <si>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</si>
  <si>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</si>
  <si>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</si>
  <si>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</si>
  <si>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</si>
  <si>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</si>
  <si>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</si>
  <si>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</si>
  <si>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</si>
  <si>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</si>
  <si>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</si>
  <si>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</si>
  <si>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</si>
  <si>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</si>
  <si>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</si>
  <si>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</si>
  <si>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</si>
  <si>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</si>
  <si>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</si>
  <si>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</si>
  <si>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</si>
  <si>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</si>
  <si>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</si>
  <si>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</si>
  <si>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</si>
  <si>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</si>
  <si>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</si>
  <si>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</si>
  <si>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</si>
  <si>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</si>
  <si>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</si>
  <si>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</si>
  <si>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</si>
  <si>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</si>
  <si>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</si>
  <si>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</si>
  <si>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</si>
  <si>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</si>
  <si>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</si>
  <si>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</si>
  <si>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</si>
  <si>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</si>
  <si>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</si>
  <si>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</si>
  <si>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</si>
  <si>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</si>
  <si>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</si>
  <si>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</si>
  <si>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</si>
  <si>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</si>
  <si>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</si>
  <si>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</si>
  <si>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</si>
  <si>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</si>
  <si>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</si>
  <si>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</si>
  <si>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</si>
  <si>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</si>
  <si>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</si>
  <si>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</si>
  <si>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</si>
  <si>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</si>
  <si>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</si>
  <si>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</si>
  <si>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</si>
  <si>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</si>
  <si>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</si>
  <si>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</si>
  <si>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</si>
  <si>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</si>
  <si>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</si>
  <si>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</si>
  <si>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</si>
  <si>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</si>
  <si>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</si>
  <si>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</si>
  <si>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</si>
  <si>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</si>
  <si>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</si>
  <si>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</si>
  <si>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</si>
  <si>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</si>
  <si>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</si>
  <si>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</si>
  <si>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</si>
  <si>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</si>
  <si>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</si>
  <si>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</si>
  <si>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</si>
  <si>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</si>
  <si>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</si>
  <si>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</si>
  <si>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</si>
  <si>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</si>
  <si>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</si>
  <si>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</si>
  <si>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</si>
  <si>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</si>
  <si>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</si>
  <si>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</si>
  <si>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</si>
  <si>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</si>
  <si>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</si>
  <si>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</si>
  <si>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</si>
  <si>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</si>
  <si>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</si>
  <si>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</si>
  <si>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</si>
  <si>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</si>
  <si>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</si>
  <si>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</si>
  <si>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</si>
  <si>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</si>
  <si>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</si>
  <si>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</si>
  <si>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</si>
  <si>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</si>
  <si>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</si>
  <si>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</si>
  <si>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</si>
  <si>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</si>
  <si>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</si>
  <si>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</si>
  <si>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</si>
  <si>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</si>
  <si>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</si>
  <si>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</si>
  <si>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</si>
  <si>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</si>
  <si>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</si>
  <si>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</si>
  <si>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</si>
  <si>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</si>
  <si>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</si>
  <si>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</si>
  <si>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</si>
  <si>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</si>
  <si>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</si>
  <si>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</si>
  <si>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</si>
  <si>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</si>
  <si>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</si>
  <si>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</si>
  <si>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</si>
  <si>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</si>
  <si>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</si>
  <si>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</si>
  <si>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</si>
  <si>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</si>
  <si>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</si>
  <si>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</si>
  <si>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</si>
  <si>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</si>
  <si>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</si>
  <si>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</si>
  <si>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</si>
  <si>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</si>
  <si>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</si>
  <si>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</si>
  <si>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</si>
  <si>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</si>
  <si>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</si>
  <si>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</si>
  <si>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</si>
  <si>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</si>
  <si>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</si>
  <si>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</si>
  <si>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</si>
  <si>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</si>
  <si>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</si>
  <si>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</si>
  <si>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</si>
  <si>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</si>
  <si>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</si>
  <si>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</si>
  <si>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</si>
  <si>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</si>
  <si>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</si>
  <si>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</si>
  <si>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</si>
  <si>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</si>
  <si>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</si>
  <si>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</si>
  <si>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</si>
  <si>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</si>
  <si>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</si>
  <si>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</si>
  <si>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</si>
  <si>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</si>
  <si>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</si>
  <si>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</si>
  <si>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</si>
  <si>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</si>
  <si>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</si>
  <si>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</si>
  <si>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</si>
  <si>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</si>
  <si>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</si>
  <si>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</si>
  <si>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</si>
  <si>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</si>
  <si>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</si>
  <si>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</si>
  <si>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</si>
  <si>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</si>
  <si>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</si>
  <si>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</si>
  <si>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</si>
  <si>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</si>
  <si>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</si>
  <si>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</si>
  <si>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</si>
  <si>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</si>
  <si>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</si>
  <si>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</si>
  <si>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</si>
  <si>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</si>
  <si>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</si>
  <si>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</si>
  <si>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</si>
  <si>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</si>
  <si>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</si>
  <si>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</si>
  <si>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</si>
  <si>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</si>
  <si>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</si>
  <si>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</si>
  <si>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</si>
  <si>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</si>
  <si>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</si>
  <si>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</si>
  <si>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</si>
  <si>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</si>
  <si>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</si>
  <si>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</si>
  <si>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</si>
  <si>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</si>
  <si>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</si>
  <si>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</si>
  <si>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</si>
  <si>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</si>
  <si>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</si>
  <si>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</si>
  <si>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</si>
  <si>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</si>
  <si>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</si>
  <si>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</si>
  <si>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</si>
  <si>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</si>
  <si>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</si>
  <si>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</si>
  <si>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</si>
  <si>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</si>
  <si>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</si>
  <si>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</si>
  <si>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</si>
  <si>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</si>
  <si>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</si>
  <si>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</si>
  <si>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</si>
  <si>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</si>
  <si>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</si>
  <si>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</si>
  <si>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</si>
  <si>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</si>
  <si>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</si>
  <si>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</si>
  <si>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</si>
  <si>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</si>
  <si>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</si>
  <si>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</si>
  <si>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</si>
  <si>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</si>
  <si>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</si>
  <si>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</si>
  <si>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</si>
  <si>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</si>
  <si>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</si>
  <si>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</si>
  <si>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</si>
  <si>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</si>
  <si>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</si>
  <si>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</si>
  <si>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</si>
  <si>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</si>
  <si>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</si>
  <si>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</si>
  <si>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</si>
  <si>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</si>
  <si>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</si>
  <si>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</si>
  <si>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</si>
  <si>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</si>
  <si>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</si>
  <si>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</si>
  <si>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</si>
  <si>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</si>
  <si>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</si>
  <si>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</si>
  <si>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</si>
  <si>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</si>
  <si>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</si>
  <si>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</si>
  <si>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</si>
  <si>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</si>
  <si>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</si>
  <si>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</si>
  <si>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</si>
  <si>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</si>
  <si>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</si>
  <si>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</si>
  <si>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</si>
  <si>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</si>
  <si>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</si>
  <si>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</si>
  <si>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</si>
  <si>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</si>
  <si>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</si>
  <si>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</si>
  <si>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</si>
  <si>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</si>
  <si>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</si>
  <si>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</si>
  <si>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</si>
  <si>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</si>
  <si>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</si>
  <si>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</si>
  <si>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</si>
  <si>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</si>
  <si>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</si>
  <si>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</si>
  <si>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</si>
  <si>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</si>
  <si>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</si>
  <si>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</si>
  <si>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</si>
  <si>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</si>
  <si>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</si>
  <si>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</si>
  <si>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</si>
  <si>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</si>
  <si>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</si>
  <si>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</si>
  <si>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</si>
  <si>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</si>
  <si>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</si>
  <si>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</si>
  <si>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</si>
  <si>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</si>
  <si>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</si>
  <si>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</si>
  <si>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</si>
  <si>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</si>
  <si>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</si>
  <si>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</si>
  <si>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</si>
  <si>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</si>
  <si>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</si>
  <si>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</si>
  <si>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</si>
  <si>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</si>
  <si>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</si>
  <si>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</si>
  <si>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</si>
  <si>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</si>
  <si>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</si>
  <si>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</si>
  <si>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</si>
  <si>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</si>
  <si>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</si>
  <si>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</si>
  <si>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</si>
  <si>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</si>
  <si>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</si>
  <si>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</si>
  <si>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</si>
  <si>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</si>
  <si>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</si>
  <si>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</si>
  <si>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</si>
  <si>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</si>
  <si>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</si>
  <si>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</si>
  <si>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</si>
  <si>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</si>
  <si>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</si>
  <si>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</si>
  <si>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</si>
  <si>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</si>
  <si>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</si>
  <si>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</si>
  <si>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</si>
  <si>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</si>
  <si>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</si>
  <si>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</si>
  <si>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</si>
  <si>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</si>
  <si>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</si>
  <si>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</si>
  <si>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</si>
  <si>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</si>
  <si>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</si>
  <si>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</si>
  <si>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</si>
  <si>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</si>
  <si>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</si>
  <si>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</si>
  <si>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</si>
  <si>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</si>
  <si>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</si>
  <si>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</si>
  <si>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</si>
  <si>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</si>
  <si>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</si>
  <si>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</si>
  <si>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</si>
  <si>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</si>
  <si>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</si>
  <si>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</si>
  <si>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</si>
  <si>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</si>
  <si>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</si>
  <si>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</si>
  <si>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</si>
  <si>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</si>
  <si>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</si>
  <si>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</si>
  <si>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</si>
  <si>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</si>
  <si>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</si>
  <si>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</si>
  <si>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</si>
  <si>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</si>
  <si>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</si>
  <si>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</si>
  <si>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</si>
  <si>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</si>
  <si>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</si>
  <si>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</si>
  <si>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</si>
  <si>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</si>
  <si>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</si>
  <si>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</si>
  <si>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</si>
  <si>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</si>
  <si>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</si>
  <si>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</si>
  <si>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</si>
  <si>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</si>
  <si>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</si>
  <si>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</si>
  <si>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</si>
  <si>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</si>
  <si>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</si>
  <si>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</si>
  <si>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</si>
  <si>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</si>
  <si>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</si>
  <si>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</si>
  <si>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</si>
  <si>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</si>
  <si>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</si>
  <si>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</si>
  <si>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</si>
  <si>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</si>
  <si>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</si>
  <si>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</si>
  <si>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</si>
  <si>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</si>
  <si>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</si>
  <si>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</si>
  <si>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</si>
  <si>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</si>
  <si>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</si>
  <si>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</si>
  <si>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</si>
  <si>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</si>
  <si>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</si>
  <si>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</si>
  <si>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</si>
  <si>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</si>
  <si>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</si>
  <si>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</si>
  <si>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</si>
  <si>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</si>
  <si>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</si>
  <si>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</si>
  <si>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</si>
  <si>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</si>
  <si>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</si>
  <si>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</si>
  <si>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</si>
  <si>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</si>
  <si>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</si>
  <si>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</si>
  <si>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</si>
  <si>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</si>
  <si>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</si>
  <si>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</si>
  <si>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</si>
  <si>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</si>
  <si>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</si>
  <si>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</si>
  <si>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</si>
  <si>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</si>
  <si>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</si>
  <si>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</si>
  <si>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</si>
  <si>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</si>
  <si>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</si>
  <si>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</si>
  <si>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</si>
  <si>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</si>
  <si>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</si>
  <si>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</si>
  <si>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</si>
  <si>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</si>
  <si>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</si>
  <si>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</si>
  <si>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</si>
  <si>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</si>
  <si>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</si>
  <si>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</si>
  <si>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</si>
  <si>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</si>
  <si>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</si>
  <si>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</si>
  <si>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</si>
  <si>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</si>
  <si>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</si>
  <si>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</si>
  <si>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</si>
  <si>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</si>
  <si>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</si>
  <si>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</si>
  <si>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</si>
  <si>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</si>
  <si>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</si>
  <si>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</si>
  <si>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</si>
  <si>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</si>
  <si>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</si>
  <si>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</si>
  <si>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</si>
  <si>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</si>
  <si>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</si>
  <si>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</si>
  <si>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</si>
  <si>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</si>
  <si>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</si>
  <si>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</si>
  <si>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</si>
  <si>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</si>
  <si>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</si>
  <si>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</si>
  <si>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</si>
  <si>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</si>
  <si>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</si>
  <si>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</si>
  <si>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</si>
  <si>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</si>
  <si>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</si>
  <si>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</si>
  <si>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</si>
  <si>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</si>
  <si>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</si>
  <si>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</si>
  <si>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</si>
  <si>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</si>
  <si>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</si>
  <si>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</si>
  <si>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</si>
  <si>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</si>
  <si>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</si>
  <si>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</si>
  <si>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</si>
  <si>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</si>
  <si>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</si>
  <si>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</si>
  <si>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</si>
  <si>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</si>
  <si>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</si>
  <si>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</si>
  <si>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</si>
  <si>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</si>
  <si>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</si>
  <si>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</si>
  <si>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</si>
  <si>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</si>
  <si>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</si>
  <si>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</si>
  <si>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</si>
  <si>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</si>
  <si>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</si>
  <si>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</si>
  <si>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</si>
  <si>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</si>
  <si>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</si>
  <si>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</si>
  <si>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</si>
  <si>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</si>
  <si>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</si>
  <si>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</si>
  <si>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</si>
  <si>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</si>
  <si>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</si>
  <si>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</si>
  <si>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</si>
  <si>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</si>
  <si>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</si>
  <si>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</si>
  <si>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</si>
  <si>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</si>
  <si>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</si>
  <si>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</si>
  <si>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</si>
  <si>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</si>
  <si>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</si>
  <si>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</si>
  <si>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</si>
  <si>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</si>
  <si>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</si>
  <si>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</si>
  <si>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</si>
  <si>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</si>
  <si>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</si>
  <si>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</si>
  <si>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</si>
  <si>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</si>
  <si>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</si>
  <si>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</si>
  <si>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</si>
  <si>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</si>
  <si>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</si>
  <si>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</si>
  <si>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</si>
  <si>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</si>
  <si>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</si>
  <si>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</si>
  <si>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</si>
  <si>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</si>
  <si>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</si>
  <si>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</si>
  <si>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</si>
  <si>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</si>
  <si>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</si>
  <si>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</si>
  <si>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</si>
  <si>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</si>
  <si>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</si>
  <si>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</si>
  <si>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</si>
  <si>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</si>
  <si>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</si>
  <si>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</si>
  <si>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</si>
  <si>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</si>
  <si>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</si>
  <si>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</si>
  <si>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</si>
  <si>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</si>
  <si>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</si>
  <si>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</si>
  <si>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</si>
  <si>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</si>
  <si>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</si>
  <si>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</si>
  <si>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</si>
  <si>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</si>
  <si>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</si>
  <si>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</si>
  <si>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</si>
  <si>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</si>
  <si>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</si>
  <si>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</si>
  <si>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</si>
  <si>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</si>
  <si>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</si>
  <si>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</si>
  <si>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</si>
  <si>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</si>
  <si>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</si>
  <si>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</si>
  <si>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</si>
  <si>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</si>
  <si>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</si>
  <si>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</si>
  <si>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</si>
  <si>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</si>
  <si>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</si>
  <si>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</si>
  <si>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</si>
  <si>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</si>
  <si>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</si>
  <si>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</si>
  <si>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</si>
  <si>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</si>
  <si>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</si>
  <si>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</si>
  <si>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</si>
  <si>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</si>
  <si>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</si>
  <si>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</si>
  <si>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</si>
  <si>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</si>
  <si>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</si>
  <si>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</si>
  <si>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</si>
  <si>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</si>
  <si>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</si>
  <si>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</si>
  <si>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</si>
  <si>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</si>
  <si>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</si>
  <si>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</si>
  <si>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</si>
  <si>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</si>
  <si>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</si>
  <si>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</si>
  <si>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</si>
  <si>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</si>
  <si>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</si>
  <si>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</si>
  <si>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</si>
  <si>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</si>
  <si>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</si>
  <si>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</si>
  <si>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</si>
  <si>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</si>
  <si>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</si>
  <si>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</si>
  <si>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</si>
  <si>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</si>
  <si>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</si>
  <si>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</si>
  <si>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</si>
  <si>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</si>
  <si>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</si>
  <si>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</si>
  <si>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</si>
  <si>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</si>
  <si>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</si>
  <si>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</si>
  <si>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</si>
  <si>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</si>
  <si>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</si>
  <si>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</si>
  <si>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</si>
  <si>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</si>
  <si>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</si>
  <si>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</si>
  <si>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</si>
  <si>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</si>
  <si>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</si>
  <si>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</si>
  <si>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</si>
  <si>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</si>
  <si>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</si>
  <si>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</si>
  <si>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</si>
  <si>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</si>
  <si>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</si>
  <si>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</si>
  <si>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</si>
  <si>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</si>
  <si>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</si>
  <si>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</si>
  <si>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</si>
  <si>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</si>
  <si>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</si>
  <si>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</si>
  <si>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</si>
  <si>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</si>
  <si>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</si>
  <si>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</si>
  <si>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</si>
  <si>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</si>
  <si>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</si>
  <si>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</si>
  <si>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</si>
  <si>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</si>
  <si>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</si>
  <si>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</si>
  <si>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</si>
  <si>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</si>
  <si>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</si>
  <si>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</si>
  <si>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</si>
  <si>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</si>
  <si>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</si>
  <si>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</si>
  <si>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</si>
  <si>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</si>
  <si>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</si>
  <si>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</si>
  <si>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</si>
  <si>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</si>
  <si>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</si>
  <si>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</si>
  <si>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</si>
  <si>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</si>
  <si>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</si>
  <si>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</si>
  <si>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</si>
  <si>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</si>
  <si>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</si>
  <si>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</si>
  <si>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</si>
  <si>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</si>
  <si>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</si>
  <si>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</si>
  <si>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</si>
  <si>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</si>
  <si>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</si>
  <si>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</si>
  <si>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</si>
  <si>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</si>
  <si>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</si>
  <si>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</si>
  <si>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</si>
  <si>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</si>
  <si>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</si>
  <si>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</si>
  <si>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</si>
  <si>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</si>
  <si>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</si>
  <si>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</si>
  <si>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</si>
  <si>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</si>
  <si>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</si>
  <si>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</si>
  <si>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</si>
  <si>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</si>
  <si>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</si>
  <si>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</si>
  <si>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</si>
  <si>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</si>
  <si>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</si>
  <si>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</si>
  <si>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</si>
  <si>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</si>
  <si>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</si>
  <si>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</si>
  <si>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</si>
  <si>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</si>
  <si>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</si>
  <si>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</si>
  <si>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</si>
  <si>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</si>
  <si>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</si>
  <si>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</si>
  <si>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</si>
  <si>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</si>
  <si>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</si>
  <si>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</si>
  <si>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</si>
  <si>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</si>
  <si>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</si>
  <si>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</si>
  <si>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</si>
  <si>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</si>
  <si>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</si>
  <si>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</si>
  <si>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</si>
  <si>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</si>
  <si>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</si>
  <si>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</si>
  <si>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</si>
  <si>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</si>
  <si>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</si>
  <si>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</si>
  <si>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</si>
  <si>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</si>
  <si>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</si>
  <si>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</si>
  <si>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</si>
  <si>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</si>
  <si>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</si>
  <si>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</si>
  <si>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</si>
  <si>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</si>
  <si>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</si>
  <si>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</si>
  <si>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</si>
  <si>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</si>
  <si>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</si>
  <si>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</si>
  <si>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</si>
  <si>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</si>
  <si>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</si>
  <si>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</si>
  <si>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</si>
  <si>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</si>
  <si>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</si>
  <si>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</si>
  <si>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</si>
  <si>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</si>
  <si>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</si>
  <si>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</si>
  <si>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</si>
  <si>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</si>
  <si>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</si>
  <si>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</si>
  <si>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</si>
  <si>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</si>
  <si>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</si>
  <si>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</si>
  <si>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</si>
  <si>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</si>
  <si>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</si>
  <si>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</si>
  <si>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</si>
  <si>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</si>
  <si>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</si>
  <si>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</si>
  <si>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</si>
  <si>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</si>
  <si>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</si>
  <si>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</si>
  <si>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</si>
  <si>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</si>
  <si>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</si>
  <si>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</si>
  <si>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</si>
  <si>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</si>
  <si>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</si>
  <si>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</si>
  <si>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</si>
  <si>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</si>
  <si>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</si>
  <si>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</si>
  <si>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</si>
  <si>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</si>
  <si>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</si>
  <si>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</si>
  <si>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</si>
  <si>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</si>
  <si>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</si>
  <si>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</si>
  <si>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</si>
  <si>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</si>
  <si>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</si>
  <si>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</si>
  <si>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</si>
  <si>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</si>
  <si>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</si>
  <si>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</si>
  <si>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</si>
  <si>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</si>
  <si>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</si>
  <si>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</si>
  <si>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</si>
  <si>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</si>
  <si>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</si>
  <si>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</si>
  <si>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</si>
  <si>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</si>
  <si>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</si>
  <si>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</si>
  <si>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</si>
  <si>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</si>
  <si>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</si>
  <si>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</si>
  <si>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</si>
  <si>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</si>
  <si>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</si>
  <si>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</si>
  <si>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</si>
  <si>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</si>
  <si>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</si>
  <si>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</si>
  <si>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</si>
  <si>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</si>
  <si>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</si>
  <si>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</si>
  <si>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</si>
  <si>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</si>
  <si>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</si>
  <si>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</si>
  <si>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</si>
  <si>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</si>
  <si>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</si>
  <si>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</si>
  <si>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</si>
  <si>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</si>
  <si>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</si>
  <si>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</si>
  <si>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</si>
  <si>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</si>
  <si>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</si>
  <si>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</si>
  <si>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</si>
  <si>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</si>
  <si>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</si>
  <si>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</si>
  <si>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</si>
  <si>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</si>
  <si>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</si>
  <si>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</si>
  <si>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</si>
  <si>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</si>
  <si>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</si>
  <si>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</si>
  <si>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</si>
  <si>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</si>
  <si>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</si>
  <si>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</si>
  <si>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</si>
  <si>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</si>
  <si>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</si>
  <si>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</si>
  <si>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</si>
  <si>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</si>
  <si>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</si>
  <si>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</si>
  <si>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</si>
  <si>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</si>
  <si>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</si>
  <si>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</si>
  <si>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</si>
  <si>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</si>
  <si>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</si>
  <si>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</si>
  <si>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</si>
  <si>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</si>
  <si>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</si>
  <si>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</si>
  <si>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</si>
  <si>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</si>
  <si>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</si>
  <si>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</si>
  <si>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</si>
  <si>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</si>
  <si>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</si>
  <si>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</si>
  <si>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</si>
  <si>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</si>
  <si>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</si>
  <si>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</si>
  <si>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</si>
  <si>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</si>
  <si>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</si>
  <si>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</si>
  <si>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</si>
  <si>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</si>
  <si>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</si>
  <si>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</si>
  <si>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</si>
  <si>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</si>
  <si>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</si>
  <si>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</si>
  <si>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</si>
  <si>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</si>
  <si>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</si>
  <si>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</si>
  <si>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</si>
  <si>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</si>
  <si>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</si>
  <si>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</si>
  <si>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</si>
  <si>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</si>
  <si>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</si>
  <si>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</si>
  <si>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</si>
  <si>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</si>
  <si>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</si>
  <si>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</si>
  <si>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</si>
  <si>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</si>
  <si>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</si>
  <si>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</si>
  <si>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</si>
  <si>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</si>
  <si>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</si>
  <si>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</si>
  <si>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</si>
  <si>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</si>
  <si>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</si>
  <si>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</si>
  <si>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</si>
  <si>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</si>
  <si>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</si>
  <si>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</si>
  <si>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</si>
  <si>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</si>
  <si>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</si>
  <si>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</si>
  <si>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</si>
  <si>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</si>
  <si>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</si>
  <si>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</si>
  <si>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</si>
  <si>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</si>
  <si>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</si>
  <si>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</si>
  <si>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</si>
  <si>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</si>
  <si>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</si>
  <si>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</si>
  <si>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</si>
  <si>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</si>
  <si>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</si>
  <si>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</si>
  <si>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</si>
  <si>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</si>
  <si>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</si>
  <si>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</si>
  <si>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</si>
  <si>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</si>
  <si>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</si>
  <si>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</si>
  <si>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</si>
  <si>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</si>
  <si>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</si>
  <si>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</si>
  <si>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</si>
  <si>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</si>
  <si>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</si>
  <si>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</si>
  <si>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</si>
  <si>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</si>
  <si>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</si>
  <si>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</si>
  <si>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</si>
  <si>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</si>
  <si>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</si>
  <si>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</si>
  <si>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</si>
  <si>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</si>
  <si>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</si>
  <si>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</si>
  <si>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</si>
  <si>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</si>
  <si>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</si>
  <si>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</si>
  <si>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</si>
  <si>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</si>
  <si>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</si>
  <si>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</si>
  <si>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</si>
  <si>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</si>
  <si>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</si>
  <si>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</si>
  <si>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</si>
  <si>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</si>
  <si>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</si>
  <si>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</si>
  <si>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</si>
  <si>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</si>
  <si>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</si>
  <si>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</si>
  <si>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</si>
  <si>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</si>
  <si>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</si>
  <si>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</si>
  <si>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</si>
  <si>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</si>
  <si>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</si>
  <si>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</si>
  <si>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</si>
  <si>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</si>
  <si>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</si>
  <si>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</si>
  <si>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</si>
  <si>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</si>
  <si>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</si>
  <si>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</si>
  <si>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</si>
  <si>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</si>
  <si>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</si>
  <si>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</si>
  <si>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</si>
  <si>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</si>
  <si>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</si>
  <si>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</si>
  <si>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</si>
  <si>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</si>
  <si>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</si>
  <si>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</si>
  <si>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</si>
  <si>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</si>
  <si>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</si>
  <si>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</si>
  <si>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</si>
  <si>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</si>
  <si>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</si>
  <si>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</si>
  <si>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</si>
  <si>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</si>
  <si>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</si>
  <si>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</si>
  <si>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</si>
  <si>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</si>
  <si>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</si>
  <si>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</si>
  <si>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</si>
  <si>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</si>
  <si>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</si>
  <si>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</si>
  <si>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</si>
  <si>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</si>
  <si>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</si>
  <si>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</si>
  <si>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</si>
  <si>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</si>
  <si>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</si>
  <si>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</si>
  <si>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</si>
  <si>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</si>
  <si>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</si>
  <si>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</si>
  <si>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</si>
  <si>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</si>
  <si>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</si>
  <si>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</si>
  <si>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</si>
  <si>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</si>
  <si>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</si>
  <si>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</si>
  <si>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</si>
  <si>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</si>
  <si>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</si>
  <si>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</si>
  <si>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</si>
  <si>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</si>
  <si>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</si>
  <si>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</si>
  <si>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</si>
  <si>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</si>
  <si>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</si>
  <si>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</si>
  <si>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</si>
  <si>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</si>
  <si>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</si>
  <si>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</si>
  <si>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</si>
  <si>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</si>
  <si>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</si>
  <si>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</si>
  <si>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</si>
  <si>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</si>
  <si>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</si>
  <si>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</si>
  <si>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</si>
  <si>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</si>
  <si>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</si>
  <si>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</si>
  <si>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</si>
  <si>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</si>
  <si>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</si>
  <si>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</si>
  <si>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</si>
  <si>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</si>
  <si>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</si>
  <si>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</si>
  <si>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</si>
  <si>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</si>
  <si>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</si>
  <si>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</si>
  <si>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</si>
  <si>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</si>
  <si>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</si>
  <si>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</si>
  <si>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</si>
  <si>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</si>
  <si>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</si>
  <si>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</si>
  <si>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</si>
  <si>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</si>
  <si>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</si>
  <si>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</si>
  <si>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</si>
  <si>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</si>
  <si>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</si>
  <si>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</si>
  <si>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</si>
  <si>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</si>
  <si>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</si>
  <si>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</si>
  <si>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</si>
  <si>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</si>
  <si>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</si>
  <si>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</si>
  <si>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</si>
  <si>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</si>
  <si>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</si>
  <si>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</si>
  <si>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</si>
  <si>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</si>
  <si>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</si>
  <si>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</si>
  <si>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</si>
  <si>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</si>
  <si>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</si>
  <si>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</si>
  <si>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</si>
  <si>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</si>
  <si>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</si>
  <si>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</si>
  <si>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</si>
  <si>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</si>
  <si>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</si>
  <si>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</si>
  <si>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</si>
  <si>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</si>
  <si>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</si>
  <si>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</si>
  <si>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</si>
  <si>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</si>
  <si>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</si>
  <si>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</si>
  <si>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</si>
  <si>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</si>
  <si>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</si>
  <si>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</si>
  <si>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</si>
  <si>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</si>
  <si>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</si>
  <si>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</si>
  <si>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</si>
  <si>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</si>
  <si>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</si>
  <si>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</si>
  <si>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</si>
  <si>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</si>
  <si>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</si>
  <si>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</si>
  <si>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</si>
  <si>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</si>
  <si>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</si>
  <si>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</si>
  <si>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</si>
  <si>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</si>
  <si>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</si>
  <si>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</si>
  <si>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</si>
  <si>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</si>
  <si>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</si>
  <si>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</si>
  <si>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</si>
  <si>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</si>
  <si>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</si>
  <si>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</si>
  <si>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</si>
  <si>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</si>
  <si>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</si>
  <si>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</si>
  <si>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</si>
  <si>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</si>
  <si>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</si>
  <si>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</si>
  <si>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</si>
  <si>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</si>
  <si>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</si>
  <si>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</si>
  <si>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</si>
  <si>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</si>
  <si>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</si>
  <si>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</si>
  <si>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</si>
  <si>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</si>
  <si>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</si>
  <si>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</si>
  <si>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</si>
  <si>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</si>
  <si>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</si>
  <si>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</si>
  <si>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</si>
  <si>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</si>
  <si>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</si>
  <si>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</si>
  <si>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</si>
  <si>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</si>
  <si>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</si>
  <si>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</si>
  <si>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</si>
  <si>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</si>
  <si>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</si>
  <si>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</si>
  <si>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</si>
  <si>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</si>
  <si>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</si>
  <si>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</si>
  <si>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</si>
  <si>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</si>
  <si>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</si>
  <si>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</si>
  <si>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</si>
  <si>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</si>
  <si>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</si>
  <si>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</si>
  <si>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</si>
  <si>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</si>
  <si>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</si>
  <si>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</si>
  <si>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</si>
  <si>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</si>
  <si>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</si>
  <si>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</si>
  <si>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</si>
  <si>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</si>
  <si>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</si>
  <si>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</si>
  <si>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</si>
  <si>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</si>
  <si>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</si>
  <si>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</si>
  <si>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</si>
  <si>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</si>
  <si>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</si>
  <si>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</si>
  <si>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</si>
  <si>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</si>
  <si>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</si>
  <si>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</si>
  <si>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</si>
  <si>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</si>
  <si>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</si>
  <si>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</si>
  <si>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</si>
  <si>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</si>
  <si>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</si>
  <si>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</si>
  <si>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</si>
  <si>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</si>
  <si>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</si>
  <si>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</si>
  <si>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</si>
  <si>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</si>
  <si>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</si>
  <si>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</si>
  <si>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</si>
  <si>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</si>
  <si>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</si>
  <si>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</si>
  <si>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</si>
  <si>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</si>
  <si>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</si>
  <si>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</si>
  <si>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</si>
  <si>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</si>
  <si>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</si>
  <si>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</si>
  <si>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</si>
  <si>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</si>
  <si>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</si>
  <si>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</si>
  <si>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</si>
  <si>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</si>
  <si>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</si>
  <si>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</si>
  <si>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</si>
  <si>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</si>
  <si>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</si>
  <si>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</si>
  <si>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</si>
  <si>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</si>
  <si>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</si>
  <si>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</si>
  <si>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</si>
  <si>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</si>
  <si>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</si>
  <si>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</si>
  <si>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</si>
  <si>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</si>
  <si>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</si>
  <si>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</si>
  <si>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</si>
  <si>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</si>
  <si>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</si>
  <si>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</si>
  <si>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</si>
  <si>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</si>
  <si>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</si>
  <si>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</si>
  <si>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</si>
  <si>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</si>
  <si>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</si>
  <si>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</si>
  <si>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</si>
  <si>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</si>
  <si>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</si>
  <si>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</si>
  <si>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</si>
  <si>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</si>
  <si>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</si>
  <si>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</si>
  <si>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</si>
  <si>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</si>
  <si>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</si>
  <si>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</si>
  <si>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</si>
  <si>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</si>
  <si>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</si>
  <si>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</si>
  <si>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</si>
  <si>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</si>
  <si>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</si>
  <si>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</si>
  <si>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</si>
  <si>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</si>
  <si>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</si>
  <si>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</si>
  <si>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</si>
  <si>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</si>
  <si>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</si>
  <si>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</si>
  <si>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</si>
  <si>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</si>
  <si>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</si>
  <si>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</si>
  <si>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</si>
  <si>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</si>
  <si>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</si>
  <si>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</si>
  <si>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</si>
  <si>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</si>
  <si>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</si>
  <si>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</si>
  <si>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</si>
  <si>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</si>
  <si>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</si>
  <si>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</si>
  <si>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</si>
  <si>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</si>
  <si>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</si>
  <si>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</si>
  <si>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</si>
  <si>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</si>
  <si>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</si>
  <si>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</si>
  <si>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</si>
  <si>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</si>
  <si>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</si>
  <si>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</si>
  <si>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</si>
  <si>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</si>
  <si>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</si>
  <si>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</si>
  <si>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</si>
  <si>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</si>
  <si>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</si>
  <si>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</si>
  <si>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</si>
  <si>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</si>
  <si>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</si>
  <si>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</si>
  <si>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</si>
  <si>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</si>
  <si>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</si>
  <si>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</si>
  <si>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</si>
  <si>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</si>
  <si>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</si>
  <si>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</si>
  <si>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</si>
  <si>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</si>
  <si>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</si>
  <si>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</si>
  <si>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</si>
  <si>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</si>
  <si>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</si>
  <si>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</si>
  <si>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</si>
  <si>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</si>
  <si>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</si>
  <si>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</si>
  <si>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</si>
  <si>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</si>
  <si>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</si>
  <si>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</si>
  <si>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</si>
  <si>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</si>
  <si>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</si>
  <si>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</si>
  <si>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</si>
  <si>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</si>
  <si>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</si>
  <si>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</si>
  <si>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</si>
  <si>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</si>
  <si>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</si>
  <si>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</si>
  <si>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</si>
  <si>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</si>
  <si>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</si>
  <si>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</si>
  <si>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</si>
  <si>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</si>
  <si>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</si>
  <si>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</si>
  <si>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</si>
  <si>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</si>
  <si>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</si>
  <si>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</si>
  <si>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</si>
  <si>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</si>
  <si>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</si>
  <si>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</si>
  <si>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</si>
  <si>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</si>
  <si>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</si>
  <si>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</si>
  <si>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</si>
  <si>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</si>
  <si>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</si>
  <si>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</si>
  <si>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</si>
  <si>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</si>
  <si>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</si>
  <si>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</si>
  <si>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</si>
  <si>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</si>
  <si>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</si>
  <si>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</si>
  <si>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</si>
  <si>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</si>
  <si>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</si>
  <si>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</si>
  <si>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</si>
  <si>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</si>
  <si>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</si>
  <si>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</si>
  <si>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</si>
  <si>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</si>
  <si>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</si>
  <si>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</si>
  <si>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</si>
  <si>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</si>
  <si>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</si>
  <si>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</si>
  <si>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</si>
  <si>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</si>
  <si>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</si>
  <si>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</si>
  <si>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</si>
  <si>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</si>
  <si>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</si>
  <si>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</si>
  <si>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</si>
  <si>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</si>
  <si>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</si>
  <si>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</si>
  <si>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</si>
  <si>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</si>
  <si>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</si>
  <si>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</si>
  <si>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</si>
  <si>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</si>
  <si>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</si>
  <si>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</si>
  <si>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</si>
  <si>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</si>
  <si>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</si>
  <si>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</si>
  <si>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</si>
  <si>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</si>
  <si>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</si>
  <si>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</si>
  <si>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</si>
  <si>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</si>
  <si>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</si>
  <si>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</si>
  <si>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</si>
  <si>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</si>
  <si>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</si>
  <si>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</si>
  <si>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</si>
  <si>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</si>
  <si>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</si>
  <si>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</si>
  <si>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</si>
  <si>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</si>
  <si>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</si>
  <si>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</si>
  <si>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</si>
  <si>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</si>
  <si>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</si>
  <si>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</si>
  <si>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</si>
  <si>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</si>
  <si>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</si>
  <si>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</si>
  <si>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</si>
  <si>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</si>
  <si>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</si>
  <si>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</si>
  <si>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</si>
  <si>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</si>
  <si>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</si>
  <si>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</si>
  <si>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</si>
  <si>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</si>
  <si>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</si>
  <si>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</si>
  <si>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</si>
  <si>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</si>
  <si>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</si>
  <si>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</si>
  <si>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</si>
  <si>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</si>
  <si>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</si>
  <si>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</si>
  <si>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</si>
  <si>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</si>
  <si>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</si>
  <si>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</si>
  <si>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</si>
  <si>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</si>
  <si>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</si>
  <si>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</si>
  <si>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</si>
  <si>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</si>
  <si>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</si>
  <si>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</si>
  <si>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</si>
  <si>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</si>
  <si>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</si>
  <si>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</si>
  <si>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</si>
  <si>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</si>
  <si>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</si>
  <si>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</si>
  <si>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</si>
  <si>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</si>
  <si>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</si>
  <si>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</si>
  <si>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</si>
  <si>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</si>
  <si>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</si>
  <si>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</si>
  <si>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</si>
  <si>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</si>
  <si>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</si>
  <si>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</si>
  <si>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</si>
  <si>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</si>
  <si>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</si>
  <si>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</si>
  <si>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</si>
  <si>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</si>
  <si>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</si>
  <si>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</si>
  <si>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</si>
  <si>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</si>
  <si>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</si>
  <si>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</si>
  <si>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</si>
  <si>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</si>
  <si>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</si>
  <si>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</si>
  <si>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</si>
  <si>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</si>
  <si>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</si>
  <si>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</si>
  <si>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</si>
  <si>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</si>
  <si>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</si>
  <si>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</si>
  <si>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</si>
  <si>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</si>
  <si>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</si>
  <si>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</si>
  <si>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</si>
  <si>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</si>
  <si>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</si>
  <si>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</si>
  <si>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</si>
  <si>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</si>
  <si>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</si>
  <si>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</si>
  <si>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</si>
  <si>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</si>
  <si>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</si>
  <si>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</si>
  <si>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</si>
  <si>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</si>
  <si>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</si>
  <si>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</si>
  <si>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</si>
  <si>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</si>
  <si>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</si>
  <si>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</si>
  <si>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</si>
  <si>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</si>
  <si>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</si>
  <si>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</si>
  <si>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</si>
  <si>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</si>
  <si>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</si>
  <si>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</si>
  <si>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</si>
  <si>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</si>
  <si>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</si>
  <si>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</si>
  <si>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</si>
  <si>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</si>
  <si>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</si>
  <si>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</si>
  <si>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</si>
  <si>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</si>
  <si>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</si>
  <si>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</si>
  <si>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</si>
  <si>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</si>
  <si>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</si>
  <si>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</si>
  <si>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</si>
  <si>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</si>
  <si>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</si>
  <si>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</si>
  <si>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</si>
  <si>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</si>
  <si>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</si>
  <si>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</si>
  <si>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</si>
  <si>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</si>
  <si>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</si>
  <si>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</si>
  <si>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</si>
  <si>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</si>
  <si>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</si>
  <si>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</si>
  <si>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</si>
  <si>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</si>
  <si>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</si>
  <si>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</si>
  <si>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</si>
  <si>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</si>
  <si>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</si>
  <si>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</si>
  <si>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</si>
  <si>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</si>
  <si>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</si>
  <si>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</si>
  <si>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</si>
  <si>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</si>
  <si>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</si>
  <si>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</si>
  <si>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</si>
  <si>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</si>
  <si>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</si>
  <si>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</si>
  <si>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</si>
  <si>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</si>
  <si>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</si>
  <si>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</si>
  <si>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</si>
  <si>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</si>
  <si>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</si>
  <si>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</si>
  <si>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</si>
  <si>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</si>
  <si>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</si>
  <si>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</si>
  <si>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</si>
  <si>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</si>
  <si>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</si>
  <si>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</si>
  <si>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</si>
  <si>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</si>
  <si>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</si>
  <si>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</si>
  <si>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</si>
  <si>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</si>
  <si>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</si>
  <si>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</si>
  <si>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</si>
  <si>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</si>
  <si>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</si>
  <si>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</si>
  <si>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</si>
  <si>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</si>
  <si>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</si>
  <si>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</si>
  <si>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</si>
  <si>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</si>
  <si>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</si>
  <si>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</si>
  <si>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</si>
  <si>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</si>
  <si>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</si>
  <si>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</si>
  <si>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</si>
  <si>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</si>
  <si>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</si>
  <si>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</si>
  <si>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</si>
  <si>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</si>
  <si>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</si>
  <si>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</si>
  <si>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</si>
  <si>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</si>
  <si>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</si>
  <si>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</si>
  <si>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</si>
  <si>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</si>
  <si>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</si>
  <si>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</si>
  <si>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</si>
  <si>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</si>
  <si>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</si>
  <si>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</si>
  <si>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</si>
  <si>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</si>
  <si>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</si>
  <si>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</si>
  <si>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</si>
  <si>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</si>
  <si>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</si>
  <si>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</si>
  <si>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</si>
  <si>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</si>
  <si>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</si>
  <si>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</si>
  <si>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</si>
  <si>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</si>
  <si>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</si>
  <si>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</si>
  <si>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</si>
  <si>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</si>
  <si>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</si>
  <si>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</si>
  <si>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</si>
  <si>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</si>
  <si>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</si>
  <si>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</si>
  <si>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</si>
  <si>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</si>
  <si>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</si>
  <si>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</si>
  <si>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</si>
  <si>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</si>
  <si>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</si>
  <si>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</si>
  <si>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</si>
  <si>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</si>
  <si>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</si>
  <si>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</si>
  <si>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</si>
  <si>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</si>
  <si>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</si>
  <si>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</si>
  <si>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</si>
  <si>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</si>
  <si>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</si>
  <si>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</si>
  <si>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</si>
  <si>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</si>
  <si>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</si>
  <si>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</si>
  <si>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</si>
  <si>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</si>
  <si>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</si>
  <si>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</si>
  <si>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</si>
  <si>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</si>
  <si>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</si>
  <si>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</si>
  <si>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</si>
  <si>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</si>
  <si>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</si>
  <si>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</si>
  <si>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</si>
  <si>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</si>
  <si>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</si>
  <si>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</si>
  <si>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</si>
  <si>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</si>
  <si>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</si>
  <si>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</si>
  <si>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</si>
  <si>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</si>
  <si>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</si>
  <si>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</si>
  <si>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</si>
  <si>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</si>
  <si>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</si>
  <si>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</si>
  <si>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</si>
  <si>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</si>
  <si>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</si>
  <si>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</si>
  <si>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</si>
  <si>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</si>
  <si>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</si>
  <si>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</si>
  <si>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</si>
  <si>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</si>
  <si>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</si>
  <si>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</si>
  <si>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</si>
  <si>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</si>
  <si>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</si>
  <si>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</si>
  <si>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</si>
  <si>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</si>
  <si>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</si>
  <si>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</si>
  <si>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</si>
  <si>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</si>
  <si>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</si>
  <si>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</si>
  <si>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</si>
  <si>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</si>
  <si>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</si>
  <si>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</si>
  <si>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</si>
  <si>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</si>
  <si>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</si>
  <si>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</si>
  <si>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</si>
  <si>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</si>
  <si>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</si>
  <si>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</si>
  <si>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</si>
  <si>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</si>
  <si>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</si>
  <si>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</si>
  <si>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</si>
  <si>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</si>
  <si>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</si>
  <si>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</si>
  <si>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</si>
  <si>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</si>
  <si>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</si>
  <si>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</si>
  <si>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</si>
  <si>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</si>
  <si>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</si>
  <si>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</si>
  <si>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</si>
  <si>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</si>
  <si>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</si>
  <si>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</si>
  <si>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</si>
  <si>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</si>
  <si>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</si>
  <si>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</si>
  <si>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</si>
  <si>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</si>
  <si>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</si>
  <si>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</si>
  <si>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</si>
  <si>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</si>
  <si>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</si>
  <si>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</si>
  <si>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</si>
  <si>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</si>
  <si>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</si>
  <si>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</si>
  <si>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</si>
  <si>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</si>
  <si>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</si>
  <si>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</si>
  <si>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</si>
  <si>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</si>
  <si>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</si>
  <si>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</si>
  <si>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</si>
  <si>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</si>
  <si>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</si>
  <si>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</si>
  <si>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</si>
  <si>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</si>
  <si>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</si>
  <si>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</si>
  <si>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</si>
  <si>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</si>
  <si>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</si>
  <si>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</si>
  <si>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</si>
  <si>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</si>
  <si>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</si>
  <si>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</si>
  <si>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</si>
  <si>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</si>
  <si>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</si>
  <si>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</si>
  <si>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</si>
  <si>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</si>
  <si>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</si>
  <si>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</si>
  <si>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</si>
  <si>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</si>
  <si>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</si>
  <si>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</si>
  <si>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</si>
  <si>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</si>
  <si>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</si>
  <si>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</si>
  <si>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</si>
  <si>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</si>
  <si>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</si>
  <si>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</si>
  <si>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</si>
  <si>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</si>
  <si>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</si>
  <si>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</si>
  <si>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</si>
  <si>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</si>
  <si>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</si>
  <si>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</si>
  <si>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</si>
  <si>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</si>
  <si>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</si>
  <si>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</si>
  <si>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</si>
  <si>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</si>
  <si>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</si>
  <si>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</si>
  <si>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</si>
  <si>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</si>
  <si>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</si>
  <si>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</si>
  <si>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</si>
  <si>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</si>
  <si>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</si>
  <si>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</si>
  <si>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</si>
  <si>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</si>
  <si>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</si>
  <si>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</si>
  <si>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</si>
  <si>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</si>
  <si>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</si>
  <si>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</si>
  <si>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</si>
  <si>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</si>
  <si>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</si>
  <si>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</si>
  <si>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</si>
  <si>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</si>
  <si>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</si>
  <si>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</si>
  <si>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</si>
  <si>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</si>
  <si>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</si>
  <si>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</si>
  <si>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</si>
  <si>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</si>
  <si>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</si>
  <si>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</si>
  <si>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</si>
  <si>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</si>
  <si>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</si>
  <si>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</si>
  <si>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</si>
  <si>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</si>
  <si>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</si>
  <si>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</si>
  <si>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</si>
  <si>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</si>
  <si>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</si>
  <si>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</si>
  <si>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</si>
  <si>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</si>
  <si>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</si>
  <si>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</si>
  <si>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</si>
  <si>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</si>
  <si>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</si>
  <si>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</si>
  <si>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</si>
  <si>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</si>
  <si>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</si>
  <si>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</si>
  <si>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</si>
  <si>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</si>
  <si>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</si>
  <si>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</si>
  <si>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</si>
  <si>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</si>
  <si>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</si>
  <si>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</si>
  <si>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</si>
  <si>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</si>
  <si>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</si>
  <si>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</si>
  <si>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</si>
  <si>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</si>
  <si>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</si>
  <si>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</si>
  <si>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</si>
  <si>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</si>
  <si>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</si>
  <si>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</si>
  <si>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</si>
  <si>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</si>
  <si>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</si>
  <si>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</si>
  <si>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</si>
  <si>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</si>
  <si>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</si>
  <si>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</si>
  <si>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</si>
  <si>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</si>
  <si>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</si>
  <si>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</si>
  <si>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</si>
  <si>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</si>
  <si>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</si>
  <si>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</si>
  <si>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</si>
  <si>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</si>
  <si>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</si>
  <si>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</si>
  <si>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</si>
  <si>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</si>
  <si>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</si>
  <si>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</si>
  <si>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</si>
  <si>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</si>
  <si>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</si>
  <si>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</si>
  <si>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</si>
  <si>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</si>
  <si>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</si>
  <si>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</si>
  <si>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</si>
  <si>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</si>
  <si>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</si>
  <si>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</si>
  <si>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</si>
  <si>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</si>
  <si>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</si>
  <si>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</si>
  <si>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</si>
  <si>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</si>
  <si>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</si>
  <si>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</si>
  <si>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</si>
  <si>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</si>
  <si>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</si>
  <si>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</si>
  <si>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</si>
  <si>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</si>
  <si>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</si>
  <si>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</si>
  <si>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</si>
  <si>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</si>
  <si>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</si>
  <si>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</si>
  <si>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</si>
  <si>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</si>
  <si>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</si>
  <si>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</si>
  <si>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</si>
  <si>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</si>
  <si>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</si>
  <si>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</si>
  <si>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</si>
  <si>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</si>
  <si>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</si>
  <si>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</si>
  <si>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</si>
  <si>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</si>
  <si>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</si>
  <si>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</si>
  <si>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</si>
  <si>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</si>
  <si>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</si>
  <si>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</si>
  <si>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</si>
  <si>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</si>
  <si>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</si>
  <si>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</si>
  <si>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</si>
  <si>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</si>
  <si>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</si>
  <si>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</si>
  <si>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</si>
  <si>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</si>
  <si>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</si>
  <si>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</si>
  <si>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</si>
  <si>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</si>
  <si>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</si>
  <si>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</si>
  <si>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</si>
  <si>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</si>
  <si>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</si>
  <si>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</si>
  <si>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</si>
  <si>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</si>
  <si>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</si>
  <si>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</si>
  <si>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</si>
  <si>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</si>
  <si>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</si>
  <si>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</si>
  <si>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</si>
  <si>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</si>
  <si>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</si>
  <si>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</si>
  <si>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</si>
  <si>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</si>
  <si>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</si>
  <si>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</si>
  <si>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</si>
  <si>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</si>
  <si>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</si>
  <si>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</si>
  <si>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</si>
  <si>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</si>
  <si>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</si>
  <si>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</si>
  <si>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</si>
  <si>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</si>
  <si>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</si>
  <si>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</si>
  <si>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</si>
  <si>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</si>
  <si>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</si>
  <si>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</si>
  <si>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</si>
  <si>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</si>
  <si>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</si>
  <si>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</si>
  <si>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</si>
  <si>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</si>
  <si>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</si>
  <si>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</si>
  <si>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</si>
  <si>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</si>
  <si>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</si>
  <si>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</si>
  <si>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</si>
  <si>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</si>
  <si>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</si>
  <si>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</si>
  <si>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</si>
  <si>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</si>
  <si>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</si>
  <si>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</si>
  <si>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</si>
  <si>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</si>
  <si>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</si>
  <si>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</si>
  <si>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</si>
  <si>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</si>
  <si>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</si>
  <si>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</si>
  <si>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</si>
  <si>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</si>
  <si>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</si>
  <si>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</si>
  <si>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</si>
  <si>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</si>
  <si>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</si>
  <si>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</si>
  <si>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</si>
  <si>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</si>
  <si>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</si>
  <si>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</si>
  <si>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</si>
  <si>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</si>
  <si>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</si>
  <si>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</si>
  <si>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</si>
  <si>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</si>
  <si>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</si>
  <si>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</si>
  <si>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</si>
  <si>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</si>
  <si>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</si>
  <si>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</si>
  <si>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</si>
  <si>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</si>
  <si>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</si>
  <si>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</si>
  <si>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</si>
  <si>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</si>
  <si>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</si>
  <si>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</si>
  <si>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</si>
  <si>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</si>
  <si>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</si>
  <si>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</si>
  <si>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</si>
  <si>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</si>
  <si>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</si>
  <si>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</si>
  <si>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</si>
  <si>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</si>
  <si>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</si>
  <si>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</si>
  <si>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</si>
  <si>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</si>
  <si>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</si>
  <si>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</si>
  <si>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</si>
  <si>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</si>
  <si>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</si>
  <si>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</si>
  <si>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</si>
  <si>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</si>
  <si>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</si>
  <si>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</si>
  <si>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</si>
  <si>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</si>
  <si>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</si>
  <si>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</si>
  <si>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</si>
  <si>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</si>
  <si>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</si>
  <si>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</si>
  <si>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</si>
  <si>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</si>
  <si>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</si>
  <si>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</si>
  <si>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</si>
  <si>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</si>
  <si>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</si>
  <si>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</si>
  <si>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</si>
  <si>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</si>
  <si>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</si>
  <si>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</si>
  <si>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</si>
  <si>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</si>
  <si>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</si>
  <si>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</si>
  <si>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</si>
  <si>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</si>
  <si>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</si>
  <si>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</si>
  <si>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</si>
  <si>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</si>
  <si>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</si>
  <si>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</si>
  <si>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</si>
  <si>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</si>
  <si>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</si>
  <si>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</si>
  <si>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</si>
  <si>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</si>
  <si>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</si>
  <si>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</si>
  <si>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</si>
  <si>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</si>
  <si>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</si>
  <si>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</si>
  <si>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</si>
  <si>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</si>
  <si>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</si>
  <si>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</si>
  <si>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</si>
  <si>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</si>
  <si>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</si>
  <si>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</si>
  <si>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</si>
  <si>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</si>
  <si>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</si>
  <si>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</si>
  <si>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</si>
  <si>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</si>
  <si>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</si>
  <si>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</si>
  <si>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</si>
  <si>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</si>
  <si>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</si>
  <si>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</si>
  <si>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</si>
  <si>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</si>
  <si>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</si>
  <si>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</si>
  <si>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</si>
  <si>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</si>
  <si>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</si>
  <si>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</si>
  <si>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</si>
  <si>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</si>
  <si>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</si>
  <si>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</si>
  <si>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</si>
  <si>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</si>
  <si>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</si>
  <si>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</si>
  <si>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</si>
  <si>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</si>
  <si>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</si>
  <si>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</si>
  <si>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</si>
  <si>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</si>
  <si>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</si>
  <si>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</si>
  <si>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</si>
  <si>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</si>
  <si>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</si>
  <si>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</si>
  <si>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</si>
  <si>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</si>
  <si>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</si>
  <si>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</si>
  <si>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</si>
  <si>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</si>
  <si>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</si>
  <si>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</si>
  <si>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</si>
  <si>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</si>
  <si>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</si>
  <si>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</si>
  <si>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</si>
  <si>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</si>
  <si>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</si>
  <si>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</si>
  <si>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</si>
  <si>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</si>
  <si>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</si>
  <si>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</si>
  <si>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</si>
  <si>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</si>
  <si>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</si>
  <si>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</si>
  <si>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</si>
  <si>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</si>
  <si>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</si>
  <si>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</si>
  <si>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</si>
  <si>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</si>
  <si>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</si>
  <si>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</si>
  <si>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</si>
  <si>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</si>
  <si>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</si>
  <si>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</si>
  <si>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</si>
  <si>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</si>
  <si>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</si>
  <si>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</si>
  <si>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</si>
  <si>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</si>
  <si>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</si>
  <si>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</si>
  <si>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</si>
  <si>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</si>
  <si>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</si>
  <si>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</si>
  <si>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</si>
  <si>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</si>
  <si>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</si>
  <si>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</si>
  <si>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</si>
  <si>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</si>
  <si>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</si>
  <si>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</si>
  <si>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</si>
  <si>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</si>
  <si>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</si>
  <si>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</si>
  <si>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</si>
  <si>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</si>
  <si>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</si>
  <si>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</si>
  <si>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</si>
  <si>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</si>
  <si>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</si>
  <si>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</si>
  <si>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</si>
  <si>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</si>
  <si>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</si>
  <si>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</si>
  <si>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</si>
  <si>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</si>
  <si>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</si>
  <si>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</si>
  <si>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</si>
  <si>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</si>
  <si>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</si>
  <si>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</si>
  <si>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</si>
  <si>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</si>
  <si>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</si>
  <si>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</si>
  <si>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</si>
  <si>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</si>
  <si>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</si>
  <si>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</si>
  <si>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</si>
  <si>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</si>
  <si>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</si>
  <si>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</si>
  <si>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</si>
  <si>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</si>
  <si>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</si>
  <si>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</si>
  <si>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</si>
  <si>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</si>
  <si>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</si>
  <si>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</si>
  <si>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</si>
  <si>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</si>
  <si>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</si>
  <si>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</si>
  <si>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</si>
  <si>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</si>
  <si>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</si>
  <si>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</si>
  <si>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</si>
  <si>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</si>
  <si>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</si>
  <si>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</si>
  <si>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</si>
  <si>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</si>
  <si>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</si>
  <si>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</si>
  <si>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</si>
  <si>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</si>
  <si>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</si>
  <si>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</si>
  <si>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</si>
  <si>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</si>
  <si>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</si>
  <si>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</si>
  <si>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</si>
  <si>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</si>
  <si>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</si>
  <si>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</si>
  <si>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</si>
  <si>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</si>
  <si>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</si>
  <si>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</si>
  <si>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</si>
  <si>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</si>
  <si>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</si>
  <si>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</si>
  <si>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</si>
  <si>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</si>
  <si>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</si>
  <si>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</si>
  <si>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</si>
  <si>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</si>
  <si>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</si>
  <si>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</si>
  <si>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</si>
  <si>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</si>
  <si>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</si>
  <si>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</si>
  <si>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</si>
  <si>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</si>
  <si>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</si>
  <si>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</si>
  <si>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</si>
  <si>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</si>
  <si>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</si>
  <si>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</si>
  <si>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</si>
  <si>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</si>
  <si>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</si>
  <si>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</si>
  <si>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</si>
  <si>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</si>
  <si>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</si>
  <si>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</si>
  <si>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</si>
  <si>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</si>
  <si>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</si>
  <si>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</si>
  <si>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</si>
  <si>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</si>
  <si>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</si>
  <si>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</si>
  <si>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</si>
  <si>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</si>
  <si>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</si>
  <si>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</si>
  <si>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</si>
  <si>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</si>
  <si>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</si>
  <si>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</si>
  <si>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</si>
  <si>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</si>
  <si>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</si>
  <si>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</si>
  <si>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</si>
  <si>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</si>
  <si>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</si>
  <si>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</si>
  <si>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</si>
  <si>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</si>
  <si>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</si>
  <si>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</si>
  <si>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</si>
  <si>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</si>
  <si>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</si>
  <si>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</si>
  <si>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</si>
  <si>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</si>
  <si>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</si>
  <si>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</si>
  <si>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</si>
  <si>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</si>
  <si>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</si>
  <si>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</si>
  <si>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</si>
  <si>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</si>
  <si>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</si>
  <si>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</si>
  <si>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</si>
  <si>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</si>
  <si>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</si>
  <si>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</si>
  <si>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</si>
  <si>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</si>
  <si>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</si>
  <si>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</si>
  <si>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</si>
  <si>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</si>
  <si>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</si>
  <si>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</si>
  <si>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</si>
  <si>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</si>
  <si>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</si>
  <si>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</si>
  <si>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</si>
  <si>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</si>
  <si>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</si>
  <si>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</si>
  <si>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</si>
  <si>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</si>
  <si>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</si>
  <si>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</si>
  <si>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</si>
  <si>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</si>
  <si>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</si>
  <si>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</si>
  <si>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</si>
  <si>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</si>
  <si>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</si>
  <si>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</si>
  <si>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</si>
  <si>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</si>
  <si>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</si>
  <si>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</si>
  <si>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</si>
  <si>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</si>
  <si>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</si>
  <si>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</si>
  <si>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</si>
  <si>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</si>
  <si>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</si>
  <si>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</si>
  <si>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</si>
  <si>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</si>
  <si>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</si>
  <si>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</si>
  <si>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</si>
  <si>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</si>
  <si>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</si>
  <si>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</si>
  <si>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</si>
  <si>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</si>
  <si>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</si>
  <si>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</si>
  <si>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</si>
  <si>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</si>
  <si>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</si>
  <si>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</si>
  <si>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</si>
  <si>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</si>
  <si>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</si>
  <si>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</si>
  <si>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</si>
  <si>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</si>
  <si>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</si>
  <si>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</si>
  <si>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</si>
  <si>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</si>
  <si>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</si>
  <si>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</si>
  <si>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</si>
  <si>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</si>
  <si>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</si>
  <si>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</si>
  <si>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</si>
  <si>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</si>
  <si>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</si>
  <si>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</si>
  <si>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</si>
  <si>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</si>
  <si>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</si>
  <si>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</si>
  <si>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</si>
  <si>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</si>
  <si>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</si>
  <si>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</si>
  <si>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</si>
  <si>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</si>
  <si>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</si>
  <si>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</si>
  <si>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</si>
  <si>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</si>
  <si>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</si>
  <si>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</si>
  <si>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</si>
  <si>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</si>
  <si>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</si>
  <si>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</si>
  <si>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</si>
  <si>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</si>
  <si>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</si>
  <si>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</si>
  <si>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</si>
  <si>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</si>
  <si>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</si>
  <si>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</si>
  <si>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</si>
  <si>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</si>
  <si>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</si>
  <si>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</si>
  <si>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</si>
  <si>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</si>
  <si>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</si>
  <si>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</si>
  <si>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</si>
  <si>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</si>
  <si>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</si>
  <si>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</si>
  <si>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</si>
  <si>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</si>
  <si>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</si>
  <si>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</si>
  <si>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</si>
  <si>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</si>
  <si>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</si>
  <si>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</si>
  <si>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</si>
  <si>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</si>
  <si>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</si>
  <si>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</si>
  <si>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</si>
  <si>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</si>
  <si>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</si>
  <si>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</si>
  <si>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</si>
  <si>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</si>
  <si>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</si>
  <si>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</si>
  <si>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</si>
  <si>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</si>
  <si>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</si>
  <si>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</si>
  <si>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</si>
  <si>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</si>
  <si>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</si>
  <si>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</si>
  <si>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</si>
  <si>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</si>
  <si>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</si>
  <si>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</si>
  <si>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</si>
  <si>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</si>
  <si>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</si>
  <si>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</si>
  <si>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</si>
  <si>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</si>
  <si>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</si>
  <si>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</si>
  <si>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</si>
  <si>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</si>
  <si>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</si>
  <si>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</si>
  <si>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</si>
  <si>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</si>
  <si>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</si>
  <si>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</si>
  <si>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</si>
  <si>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</si>
  <si>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</si>
  <si>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</si>
  <si>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</si>
  <si>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</si>
  <si>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</si>
  <si>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</si>
  <si>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</si>
  <si>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</si>
  <si>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</si>
  <si>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</si>
  <si>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</si>
  <si>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</si>
  <si>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</si>
  <si>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</si>
  <si>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</si>
  <si>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</si>
  <si>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</si>
  <si>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</si>
  <si>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</si>
  <si>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</si>
  <si>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</si>
  <si>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</si>
  <si>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</si>
  <si>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</si>
  <si>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</si>
  <si>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</si>
  <si>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</si>
  <si>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</si>
  <si>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</si>
  <si>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</si>
  <si>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</si>
  <si>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</si>
  <si>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</si>
  <si>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</si>
  <si>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</si>
  <si>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</si>
  <si>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</si>
  <si>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</si>
  <si>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</si>
  <si>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</si>
  <si>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</si>
  <si>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</si>
  <si>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</si>
  <si>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</si>
  <si>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</si>
  <si>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</si>
  <si>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</si>
  <si>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</si>
  <si>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</si>
  <si>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</si>
  <si>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</si>
  <si>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</si>
  <si>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</si>
  <si>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</si>
  <si>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</si>
  <si>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</si>
  <si>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</si>
  <si>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</si>
  <si>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</si>
  <si>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</si>
  <si>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</si>
  <si>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</si>
  <si>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</si>
  <si>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</si>
  <si>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</si>
  <si>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</si>
  <si>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</si>
  <si>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</si>
  <si>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</si>
  <si>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</si>
  <si>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</si>
  <si>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</si>
  <si>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</si>
  <si>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</si>
  <si>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</si>
  <si>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</si>
  <si>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</si>
  <si>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</si>
  <si>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</si>
  <si>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</si>
  <si>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</si>
  <si>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</si>
  <si>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</si>
  <si>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</si>
  <si>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</si>
  <si>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</si>
  <si>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</si>
  <si>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</si>
  <si>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</si>
  <si>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</si>
  <si>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</si>
  <si>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</si>
  <si>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</si>
  <si>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</si>
  <si>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</si>
  <si>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</si>
  <si>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</si>
  <si>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</si>
  <si>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</si>
  <si>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</si>
  <si>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</si>
  <si>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</si>
  <si>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</si>
  <si>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</si>
  <si>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</si>
  <si>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</si>
  <si>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</si>
  <si>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</si>
  <si>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</si>
  <si>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</si>
  <si>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</si>
  <si>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</si>
  <si>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</si>
  <si>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</si>
  <si>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</si>
  <si>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</si>
  <si>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</si>
  <si>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</si>
  <si>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</si>
  <si>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</si>
  <si>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</si>
  <si>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</si>
  <si>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</si>
  <si>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</si>
  <si>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</si>
  <si>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</si>
  <si>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</si>
  <si>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</si>
  <si>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</si>
  <si>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</si>
  <si>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</si>
  <si>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</si>
  <si>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</si>
  <si>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</si>
  <si>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</si>
  <si>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</si>
  <si>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</si>
  <si>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</si>
  <si>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</si>
  <si>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</si>
  <si>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</si>
  <si>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</si>
  <si>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</si>
  <si>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</si>
  <si>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</si>
  <si>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</si>
  <si>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</si>
  <si>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</si>
  <si>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</si>
  <si>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</si>
  <si>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</si>
  <si>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</si>
  <si>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</si>
  <si>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</si>
  <si>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</si>
  <si>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</si>
  <si>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</si>
  <si>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</si>
  <si>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</si>
  <si>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</si>
  <si>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</si>
  <si>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</si>
  <si>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</si>
  <si>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</si>
  <si>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</si>
  <si>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</si>
  <si>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</si>
  <si>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</si>
  <si>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</si>
  <si>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</si>
  <si>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</si>
  <si>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</si>
  <si>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</si>
  <si>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</si>
  <si>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</si>
  <si>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</si>
  <si>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</si>
  <si>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</si>
  <si>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</si>
  <si>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</si>
  <si>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</si>
  <si>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</si>
  <si>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</si>
  <si>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</si>
  <si>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</si>
  <si>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</si>
  <si>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</si>
  <si>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</si>
  <si>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</si>
  <si>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</si>
  <si>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</si>
  <si>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</si>
  <si>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</si>
  <si>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</si>
  <si>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</si>
  <si>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</si>
  <si>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</si>
  <si>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</si>
  <si>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</si>
  <si>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</si>
  <si>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</si>
  <si>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</si>
  <si>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</si>
  <si>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</si>
  <si>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</si>
  <si>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</si>
  <si>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</si>
  <si>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</si>
  <si>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</si>
  <si>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</si>
  <si>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</si>
  <si>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</si>
  <si>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</si>
  <si>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</si>
  <si>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</si>
  <si>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</si>
  <si>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</si>
  <si>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</si>
  <si>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</si>
  <si>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</si>
  <si>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</si>
  <si>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</si>
  <si>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</si>
  <si>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</si>
  <si>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</si>
  <si>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</si>
  <si>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</si>
  <si>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</si>
  <si>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</si>
  <si>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</si>
  <si>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</si>
  <si>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</si>
  <si>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</si>
  <si>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</si>
  <si>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</si>
  <si>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</si>
  <si>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</si>
  <si>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</si>
  <si>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</si>
  <si>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</si>
  <si>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</si>
  <si>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</si>
  <si>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</si>
  <si>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</si>
  <si>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</si>
  <si>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</si>
  <si>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</si>
  <si>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</si>
  <si>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</si>
  <si>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</si>
  <si>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</si>
  <si>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</si>
  <si>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</si>
  <si>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</si>
  <si>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</si>
  <si>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</si>
  <si>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</si>
  <si>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</si>
  <si>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</si>
  <si>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</si>
  <si>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</si>
  <si>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</si>
  <si>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</si>
  <si>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</si>
  <si>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</si>
  <si>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</si>
  <si>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</si>
  <si>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</si>
  <si>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</si>
  <si>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</si>
  <si>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</si>
  <si>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</si>
  <si>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</si>
  <si>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</si>
  <si>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</si>
  <si>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</si>
  <si>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</si>
  <si>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</si>
  <si>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</si>
  <si>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</si>
  <si>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</si>
  <si>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</si>
  <si>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</si>
  <si>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</si>
  <si>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</si>
  <si>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</si>
  <si>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</si>
  <si>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</si>
  <si>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</si>
  <si>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</si>
  <si>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</si>
  <si>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</si>
  <si>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</si>
  <si>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</si>
  <si>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</si>
  <si>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</si>
  <si>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</si>
  <si>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</si>
  <si>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</si>
  <si>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</si>
  <si>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</si>
  <si>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</si>
  <si>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</si>
  <si>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</si>
  <si>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</si>
  <si>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</si>
  <si>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</si>
  <si>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</si>
  <si>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</si>
  <si>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</si>
  <si>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</si>
  <si>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</si>
  <si>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</si>
  <si>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</si>
  <si>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</si>
  <si>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</si>
  <si>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</si>
  <si>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</si>
  <si>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</si>
  <si>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</si>
  <si>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</si>
  <si>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</si>
  <si>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</si>
  <si>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</si>
  <si>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</si>
  <si>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</si>
  <si>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</si>
  <si>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</si>
  <si>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</si>
  <si>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</si>
  <si>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</si>
  <si>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</si>
  <si>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</si>
  <si>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</si>
  <si>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</si>
  <si>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</si>
  <si>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</si>
  <si>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</si>
  <si>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</si>
  <si>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</si>
  <si>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</si>
  <si>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</si>
  <si>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</si>
  <si>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</si>
  <si>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</si>
  <si>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</si>
  <si>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</si>
  <si>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</si>
  <si>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</si>
  <si>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</si>
  <si>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</si>
  <si>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</si>
  <si>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</si>
  <si>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</si>
  <si>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</si>
  <si>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</si>
  <si>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</si>
  <si>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</si>
  <si>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</si>
  <si>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</si>
  <si>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</si>
  <si>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</si>
  <si>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</si>
  <si>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</si>
  <si>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</si>
  <si>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</si>
  <si>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</si>
  <si>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</si>
  <si>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</si>
  <si>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</si>
  <si>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</si>
  <si>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</si>
  <si>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</si>
  <si>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</si>
  <si>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</si>
  <si>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</si>
  <si>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</si>
  <si>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</si>
  <si>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</si>
  <si>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</si>
  <si>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</si>
  <si>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</si>
  <si>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</si>
  <si>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</si>
  <si>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</si>
  <si>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</si>
  <si>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</si>
  <si>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</si>
  <si>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</si>
  <si>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</si>
  <si>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</si>
  <si>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</si>
  <si>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</si>
  <si>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</si>
  <si>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</si>
  <si>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</si>
  <si>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</si>
  <si>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</si>
  <si>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</si>
  <si>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</si>
  <si>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</si>
  <si>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</si>
  <si>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</si>
  <si>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</si>
  <si>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</si>
  <si>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</si>
  <si>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</si>
  <si>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</si>
  <si>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</si>
  <si>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</si>
  <si>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</si>
  <si>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</si>
  <si>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</si>
  <si>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</si>
  <si>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</si>
  <si>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</si>
  <si>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</si>
  <si>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</si>
  <si>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</si>
  <si>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</si>
  <si>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</si>
  <si>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</si>
  <si>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</si>
  <si>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</si>
  <si>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</si>
  <si>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</si>
  <si>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</si>
  <si>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</si>
  <si>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</si>
  <si>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</si>
  <si>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</si>
  <si>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</si>
  <si>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</si>
  <si>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</si>
  <si>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</si>
  <si>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</si>
  <si>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</si>
  <si>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</si>
  <si>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</si>
  <si>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</si>
  <si>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</si>
  <si>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</si>
  <si>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</si>
  <si>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</si>
  <si>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</si>
  <si>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</si>
  <si>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</si>
  <si>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</si>
  <si>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</si>
  <si>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</si>
  <si>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</si>
  <si>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</si>
  <si>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</si>
  <si>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</si>
  <si>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</si>
  <si>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</si>
  <si>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</si>
  <si>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</si>
  <si>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</si>
  <si>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</si>
  <si>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</si>
  <si>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</si>
  <si>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</si>
  <si>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</si>
  <si>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</si>
  <si>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</si>
  <si>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</si>
  <si>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</si>
  <si>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</si>
  <si>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</si>
  <si>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</si>
  <si>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</si>
  <si>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</si>
  <si>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</si>
  <si>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</si>
  <si>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</si>
  <si>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</si>
  <si>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</si>
  <si>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</si>
  <si>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</si>
  <si>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</si>
  <si>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</si>
  <si>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</si>
  <si>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</si>
  <si>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</si>
  <si>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</si>
  <si>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</si>
  <si>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</si>
  <si>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</si>
  <si>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</si>
  <si>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</si>
  <si>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</si>
  <si>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</si>
  <si>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</si>
  <si>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</si>
  <si>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</si>
  <si>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</si>
  <si>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</si>
  <si>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</si>
  <si>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</si>
  <si>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</si>
  <si>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</si>
  <si>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</si>
  <si>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</si>
  <si>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</si>
  <si>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</si>
  <si>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</si>
  <si>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</si>
  <si>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</si>
  <si>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</si>
  <si>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</si>
  <si>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</si>
  <si>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</si>
  <si>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</si>
  <si>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</si>
  <si>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</si>
  <si>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</si>
  <si>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</si>
  <si>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</si>
  <si>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</si>
  <si>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</si>
  <si>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</si>
  <si>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</si>
  <si>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</si>
  <si>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</si>
  <si>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</si>
  <si>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</si>
  <si>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</si>
  <si>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</si>
  <si>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</si>
  <si>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</si>
  <si>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</si>
  <si>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</si>
  <si>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</si>
  <si>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</si>
  <si>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</si>
  <si>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</si>
  <si>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</si>
  <si>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</si>
  <si>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</si>
  <si>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</si>
  <si>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</si>
  <si>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</si>
  <si>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</si>
  <si>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</si>
  <si>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</si>
  <si>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</si>
  <si>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</si>
  <si>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</si>
  <si>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</si>
  <si>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</si>
  <si>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</si>
  <si>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</si>
  <si>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</si>
  <si>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</si>
  <si>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</si>
  <si>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</si>
  <si>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</si>
  <si>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</si>
  <si>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</si>
  <si>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</si>
  <si>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</si>
  <si>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</si>
  <si>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</si>
  <si>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</si>
  <si>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</si>
  <si>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</si>
  <si>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</si>
  <si>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</si>
  <si>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</si>
  <si>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</si>
  <si>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</si>
  <si>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</si>
  <si>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</si>
  <si>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</si>
  <si>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</si>
  <si>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</si>
  <si>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</si>
  <si>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</si>
  <si>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</si>
  <si>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</si>
  <si>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</si>
  <si>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</si>
  <si>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</si>
  <si>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</si>
  <si>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</si>
  <si>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</si>
  <si>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</si>
  <si>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</si>
  <si>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</si>
  <si>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</si>
  <si>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</si>
  <si>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</si>
  <si>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</si>
  <si>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</si>
  <si>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</si>
  <si>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</si>
  <si>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</si>
  <si>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</si>
  <si>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</si>
  <si>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</si>
  <si>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</si>
  <si>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</si>
  <si>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</si>
  <si>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</si>
  <si>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</si>
  <si>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</si>
  <si>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</si>
  <si>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</si>
  <si>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</si>
  <si>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</si>
  <si>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</si>
  <si>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</si>
  <si>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</si>
  <si>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</si>
  <si>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</si>
  <si>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</si>
  <si>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</si>
  <si>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</si>
  <si>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</si>
  <si>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</si>
  <si>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</si>
  <si>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</si>
  <si>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</si>
  <si>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</si>
  <si>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</si>
  <si>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</si>
  <si>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</si>
  <si>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</si>
  <si>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</si>
  <si>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</si>
  <si>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</si>
  <si>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</si>
  <si>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</si>
  <si>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</si>
  <si>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</si>
  <si>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</si>
  <si>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</si>
  <si>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</si>
  <si>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</si>
  <si>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</si>
  <si>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</si>
  <si>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</si>
  <si>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</si>
  <si>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</si>
  <si>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</si>
  <si>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</si>
  <si>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</si>
  <si>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</si>
  <si>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</si>
  <si>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</si>
  <si>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</si>
  <si>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</si>
  <si>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</si>
  <si>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</si>
  <si>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</si>
  <si>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</si>
  <si>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</si>
  <si>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</si>
  <si>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</si>
  <si>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</si>
  <si>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</si>
  <si>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</si>
  <si>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</si>
  <si>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</si>
  <si>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</si>
  <si>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</si>
  <si>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</si>
  <si>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</si>
  <si>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</si>
  <si>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</si>
  <si>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</si>
  <si>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</si>
  <si>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</si>
  <si>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</si>
  <si>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</si>
  <si>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</si>
  <si>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</si>
  <si>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</si>
  <si>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</si>
  <si>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</si>
  <si>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</si>
  <si>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</si>
  <si>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</si>
  <si>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</si>
  <si>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</si>
  <si>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</si>
  <si>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</si>
  <si>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</si>
  <si>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</si>
  <si>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</si>
  <si>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</si>
  <si>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</si>
  <si>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</si>
  <si>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</si>
  <si>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</si>
  <si>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</si>
  <si>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</si>
  <si>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</si>
  <si>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</si>
  <si>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</si>
  <si>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</si>
  <si>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</si>
  <si>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</si>
  <si>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</si>
  <si>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</si>
  <si>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</si>
  <si>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</si>
  <si>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</si>
  <si>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</si>
  <si>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</si>
  <si>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</si>
  <si>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</si>
  <si>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</si>
  <si>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</si>
  <si>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</si>
  <si>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</si>
  <si>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</si>
  <si>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</si>
  <si>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</si>
  <si>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</si>
  <si>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</si>
  <si>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</si>
  <si>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</si>
  <si>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</si>
  <si>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</si>
  <si>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</si>
  <si>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</si>
  <si>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</si>
  <si>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</si>
  <si>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</si>
  <si>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</si>
  <si>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</si>
  <si>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</si>
  <si>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</si>
  <si>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</si>
  <si>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</si>
  <si>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</si>
  <si>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</si>
  <si>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</si>
  <si>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</si>
  <si>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</si>
  <si>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</si>
  <si>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</si>
  <si>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</si>
  <si>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</si>
  <si>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</si>
  <si>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</si>
  <si>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</si>
  <si>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</si>
  <si>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</si>
  <si>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</si>
  <si>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</si>
  <si>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</si>
  <si>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</si>
  <si>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</si>
  <si>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</si>
  <si>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</si>
  <si>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</si>
  <si>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</si>
  <si>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</si>
  <si>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</si>
  <si>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</si>
  <si>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</si>
  <si>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</si>
  <si>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</si>
  <si>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</si>
  <si>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</si>
  <si>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</si>
  <si>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</si>
  <si>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</si>
  <si>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</si>
  <si>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</si>
  <si>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</si>
  <si>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</si>
  <si>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</si>
  <si>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</si>
  <si>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</si>
  <si>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</si>
  <si>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</si>
  <si>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</si>
  <si>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</si>
  <si>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</si>
  <si>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</si>
  <si>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</si>
  <si>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</si>
  <si>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</si>
  <si>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</si>
  <si>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</si>
  <si>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</si>
  <si>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</si>
  <si>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</si>
  <si>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</si>
  <si>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</si>
  <si>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</si>
  <si>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</si>
  <si>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</si>
  <si>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</si>
  <si>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</si>
  <si>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</si>
  <si>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</si>
  <si>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</si>
  <si>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</si>
  <si>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</si>
  <si>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</si>
  <si>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</si>
  <si>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</si>
  <si>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</si>
  <si>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</si>
  <si>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</si>
  <si>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</si>
  <si>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</si>
  <si>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</si>
  <si>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</si>
  <si>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</si>
  <si>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</si>
  <si>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</si>
  <si>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</si>
  <si>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</si>
  <si>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</si>
  <si>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</si>
  <si>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</si>
  <si>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</si>
  <si>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</si>
  <si>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</si>
  <si>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</si>
  <si>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</si>
  <si>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</si>
  <si>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</si>
  <si>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</si>
  <si>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</si>
  <si>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</si>
  <si>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</si>
  <si>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</si>
  <si>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</si>
  <si>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</si>
  <si>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</si>
  <si>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</si>
  <si>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</si>
  <si>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</si>
  <si>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</si>
  <si>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</si>
  <si>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</si>
  <si>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</si>
  <si>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</si>
  <si>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</si>
  <si>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</si>
  <si>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</si>
  <si>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</si>
  <si>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</si>
  <si>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</si>
  <si>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</si>
  <si>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</si>
  <si>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</si>
  <si>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</si>
  <si>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</si>
  <si>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</si>
  <si>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</si>
  <si>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</si>
  <si>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</si>
  <si>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</si>
  <si>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</si>
  <si>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</si>
  <si>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</si>
  <si>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</si>
  <si>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</si>
  <si>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</si>
  <si>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</si>
  <si>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</si>
  <si>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</si>
  <si>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</si>
  <si>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</si>
  <si>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</si>
  <si>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</si>
  <si>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</si>
  <si>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</si>
  <si>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</si>
  <si>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</si>
  <si>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</si>
  <si>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</si>
  <si>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</si>
  <si>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</si>
  <si>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</si>
  <si>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</si>
  <si>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</si>
  <si>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</si>
  <si>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</si>
  <si>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</si>
  <si>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</si>
  <si>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</si>
  <si>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</si>
  <si>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</si>
  <si>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</si>
  <si>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</si>
  <si>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</si>
  <si>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</si>
  <si>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</si>
  <si>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</si>
  <si>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</si>
  <si>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</si>
  <si>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</si>
  <si>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</si>
  <si>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</si>
  <si>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</si>
  <si>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</si>
  <si>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</si>
  <si>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</si>
  <si>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</si>
  <si>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</si>
  <si>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</si>
  <si>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</si>
  <si>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</si>
  <si>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</si>
  <si>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</si>
  <si>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</si>
  <si>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</si>
  <si>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</si>
  <si>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</si>
  <si>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</si>
  <si>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</si>
  <si>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</si>
  <si>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</si>
  <si>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</si>
  <si>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</si>
  <si>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</si>
  <si>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</si>
  <si>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</si>
  <si>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</si>
  <si>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</si>
  <si>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</si>
  <si>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</si>
  <si>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</si>
  <si>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</si>
  <si>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</si>
  <si>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</si>
  <si>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</si>
  <si>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</si>
  <si>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</si>
  <si>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</si>
  <si>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</si>
  <si>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</si>
  <si>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</si>
  <si>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</si>
  <si>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</si>
  <si>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</si>
  <si>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</si>
  <si>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</si>
  <si>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</si>
  <si>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</si>
  <si>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</si>
  <si>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</si>
  <si>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</si>
  <si>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</si>
  <si>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</si>
  <si>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</si>
  <si>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</si>
  <si>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</si>
  <si>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</si>
  <si>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</si>
  <si>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</si>
  <si>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</si>
  <si>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</si>
  <si>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</si>
  <si>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</si>
  <si>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</si>
  <si>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</si>
  <si>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</si>
  <si>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</si>
  <si>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</si>
  <si>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</si>
  <si>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</si>
  <si>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</si>
  <si>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</si>
  <si>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</si>
  <si>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</si>
  <si>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</si>
  <si>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</si>
  <si>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</si>
  <si>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</si>
  <si>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</si>
  <si>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</si>
  <si>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</si>
  <si>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</si>
  <si>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</si>
  <si>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</si>
  <si>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</si>
  <si>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</si>
  <si>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</si>
  <si>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</si>
  <si>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</si>
  <si>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</si>
  <si>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</si>
  <si>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</si>
  <si>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</si>
  <si>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</si>
  <si>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</si>
  <si>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</si>
  <si>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</si>
  <si>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</si>
  <si>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</si>
  <si>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</si>
  <si>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</si>
  <si>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</si>
  <si>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</si>
  <si>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</si>
  <si>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</si>
  <si>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</si>
  <si>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</si>
  <si>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</si>
  <si>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</si>
  <si>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</si>
  <si>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</si>
  <si>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</si>
  <si>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</si>
  <si>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</si>
  <si>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</si>
  <si>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</si>
  <si>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</si>
  <si>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</si>
  <si>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</si>
  <si>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</si>
  <si>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</si>
  <si>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</si>
  <si>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</si>
  <si>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</si>
  <si>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</si>
  <si>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</si>
  <si>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</si>
  <si>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</si>
  <si>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</si>
  <si>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</si>
  <si>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</si>
  <si>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</si>
  <si>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</si>
  <si>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</si>
  <si>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</si>
  <si>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</si>
  <si>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</si>
  <si>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</si>
  <si>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</si>
  <si>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</si>
  <si>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</si>
  <si>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</si>
  <si>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</si>
  <si>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</si>
  <si>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</si>
  <si>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</si>
  <si>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</si>
  <si>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</si>
  <si>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</si>
  <si>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</si>
  <si>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</si>
  <si>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</si>
  <si>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</si>
  <si>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</si>
  <si>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</si>
  <si>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</si>
  <si>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</si>
  <si>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</si>
  <si>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</si>
  <si>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</si>
  <si>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</si>
  <si>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</si>
  <si>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</si>
  <si>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</si>
  <si>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</si>
  <si>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</si>
  <si>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</si>
  <si>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</si>
  <si>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</si>
  <si>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</si>
  <si>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</si>
  <si>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</si>
  <si>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</si>
  <si>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</si>
  <si>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</si>
  <si>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</si>
  <si>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</si>
  <si>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</si>
  <si>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</si>
  <si>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</si>
  <si>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</si>
  <si>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</si>
  <si>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</si>
  <si>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</si>
  <si>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</si>
  <si>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</si>
  <si>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</si>
  <si>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</si>
  <si>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</si>
  <si>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</si>
  <si>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</si>
  <si>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</si>
  <si>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</si>
  <si>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</si>
  <si>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</si>
  <si>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</si>
  <si>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</si>
  <si>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</si>
  <si>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</si>
  <si>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</si>
  <si>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</si>
  <si>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</si>
  <si>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</si>
  <si>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</si>
  <si>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</si>
  <si>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</si>
  <si>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</si>
  <si>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</si>
  <si>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</si>
  <si>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</si>
  <si>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</si>
  <si>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</si>
  <si>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</si>
  <si>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</si>
  <si>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</si>
  <si>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</si>
  <si>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</si>
  <si>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</si>
  <si>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</si>
  <si>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</si>
  <si>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</si>
  <si>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</si>
  <si>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</si>
  <si>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</si>
  <si>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</si>
  <si>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</si>
  <si>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</si>
  <si>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</si>
  <si>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</si>
  <si>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</si>
  <si>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</si>
  <si>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</si>
  <si>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</si>
  <si>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</si>
  <si>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</si>
  <si>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</si>
  <si>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</si>
  <si>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</si>
  <si>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</si>
  <si>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</si>
  <si>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</si>
  <si>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</si>
  <si>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</si>
  <si>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</si>
  <si>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</si>
  <si>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</si>
  <si>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</si>
  <si>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</si>
  <si>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</si>
  <si>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</si>
  <si>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</si>
  <si>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</si>
  <si>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</si>
  <si>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</si>
  <si>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</si>
  <si>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</si>
  <si>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</si>
  <si>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</si>
  <si>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</si>
  <si>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</si>
  <si>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</si>
  <si>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</si>
  <si>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</si>
  <si>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</si>
  <si>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</si>
  <si>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</si>
  <si>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</si>
  <si>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</si>
  <si>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</si>
  <si>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</si>
  <si>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</si>
  <si>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</si>
  <si>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</si>
  <si>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</si>
  <si>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</si>
  <si>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</si>
  <si>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</si>
  <si>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</si>
  <si>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</si>
  <si>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</si>
  <si>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</si>
  <si>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</si>
  <si>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</si>
  <si>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</si>
  <si>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</si>
  <si>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</si>
  <si>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</si>
  <si>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</si>
  <si>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</si>
  <si>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</si>
  <si>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</si>
  <si>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</si>
  <si>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</si>
  <si>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</si>
  <si>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</si>
  <si>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</si>
  <si>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</si>
  <si>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</si>
  <si>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</si>
  <si>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</si>
  <si>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</si>
  <si>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</si>
  <si>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</si>
  <si>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</si>
  <si>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</si>
  <si>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</si>
  <si>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</si>
  <si>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</si>
  <si>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</si>
  <si>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</si>
  <si>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</si>
  <si>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</si>
  <si>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</si>
  <si>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</si>
  <si>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</si>
  <si>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</si>
  <si>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</si>
  <si>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</si>
  <si>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</si>
  <si>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</si>
  <si>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</si>
  <si>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</si>
  <si>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</si>
  <si>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</si>
  <si>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</si>
  <si>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</si>
  <si>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</si>
  <si>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</si>
  <si>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</si>
  <si>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</si>
  <si>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</si>
  <si>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</si>
  <si>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</si>
  <si>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</si>
  <si>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</si>
  <si>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</si>
  <si>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</si>
  <si>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</si>
  <si>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</si>
  <si>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</si>
  <si>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</si>
  <si>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</si>
  <si>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</si>
  <si>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</si>
  <si>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</si>
  <si>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</si>
  <si>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</si>
  <si>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</si>
  <si>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</si>
  <si>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</si>
  <si>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</si>
  <si>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</si>
  <si>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</si>
  <si>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</si>
  <si>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</si>
  <si>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</si>
  <si>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</si>
  <si>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</si>
  <si>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</si>
  <si>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</si>
  <si>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</si>
  <si>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</si>
  <si>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</si>
  <si>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</si>
  <si>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</si>
  <si>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</si>
  <si>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</si>
  <si>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</si>
  <si>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</si>
  <si>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</si>
  <si>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</si>
  <si>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</si>
  <si>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</si>
  <si>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</si>
  <si>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</si>
  <si>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</si>
  <si>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</si>
  <si>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</si>
  <si>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</si>
  <si>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</si>
  <si>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</si>
  <si>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</si>
  <si>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</si>
  <si>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</si>
  <si>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</si>
  <si>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</si>
  <si>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</si>
  <si>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</si>
  <si>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</si>
  <si>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</si>
  <si>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</si>
  <si>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</si>
  <si>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</si>
  <si>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</si>
  <si>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</si>
  <si>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</si>
  <si>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</si>
  <si>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</si>
  <si>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</si>
  <si>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</si>
  <si>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</si>
  <si>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</si>
  <si>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</si>
  <si>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</si>
  <si>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</si>
  <si>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</si>
  <si>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</si>
  <si>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</si>
  <si>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</si>
  <si>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</si>
  <si>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</si>
  <si>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</si>
  <si>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</si>
  <si>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</si>
  <si>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</si>
  <si>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</si>
  <si>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</si>
  <si>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</si>
  <si>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</si>
  <si>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</si>
  <si>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</si>
  <si>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</si>
  <si>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</si>
  <si>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</si>
  <si>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</si>
  <si>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</si>
  <si>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</si>
  <si>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</si>
  <si>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</si>
  <si>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</si>
  <si>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</si>
  <si>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</si>
  <si>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</si>
  <si>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</si>
  <si>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</si>
  <si>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</si>
  <si>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</si>
  <si>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</si>
  <si>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</si>
  <si>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</si>
  <si>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</si>
  <si>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</si>
  <si>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</si>
  <si>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</si>
  <si>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</si>
  <si>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</si>
  <si>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</si>
  <si>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</si>
  <si>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</si>
  <si>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</si>
  <si>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</si>
  <si>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</si>
  <si>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</si>
  <si>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</si>
  <si>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</si>
  <si>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</si>
  <si>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</si>
  <si>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</si>
  <si>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</si>
  <si>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</si>
  <si>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</si>
  <si>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</si>
  <si>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</si>
  <si>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</si>
  <si>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</si>
  <si>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</si>
  <si>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</si>
  <si>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</si>
  <si>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</si>
  <si>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</si>
  <si>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</si>
  <si>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</si>
  <si>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</si>
  <si>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</si>
  <si>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</si>
  <si>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</si>
  <si>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</si>
  <si>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</si>
  <si>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</si>
  <si>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</si>
  <si>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</si>
  <si>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</si>
  <si>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</si>
  <si>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</si>
  <si>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</si>
  <si>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</si>
  <si>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</si>
  <si>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</si>
  <si>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</si>
  <si>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</si>
  <si>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</si>
  <si>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</si>
  <si>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</si>
  <si>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</si>
  <si>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</si>
  <si>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</si>
  <si>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</si>
  <si>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</si>
  <si>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</si>
  <si>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</si>
  <si>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</si>
  <si>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</si>
  <si>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</si>
  <si>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</si>
  <si>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</si>
  <si>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</si>
  <si>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</si>
  <si>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</si>
  <si>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</si>
  <si>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</si>
  <si>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</si>
  <si>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</si>
  <si>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</si>
  <si>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</si>
  <si>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</si>
  <si>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</si>
  <si>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</si>
  <si>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</si>
  <si>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</si>
  <si>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</si>
  <si>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</si>
  <si>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</si>
  <si>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</si>
  <si>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</si>
  <si>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</si>
  <si>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</si>
  <si>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</si>
  <si>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</si>
  <si>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</si>
  <si>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</si>
  <si>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</si>
  <si>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</si>
  <si>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</si>
  <si>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</si>
  <si>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</si>
  <si>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</si>
  <si>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</si>
  <si>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</si>
  <si>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</si>
  <si>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</si>
  <si>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</si>
  <si>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</si>
  <si>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</si>
  <si>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</si>
  <si>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</si>
  <si>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</si>
  <si>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</si>
  <si>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</si>
  <si>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</si>
  <si>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</si>
  <si>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</si>
  <si>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</si>
  <si>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</si>
  <si>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</si>
  <si>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</si>
  <si>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</si>
  <si>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</si>
  <si>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</si>
  <si>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</si>
  <si>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</si>
  <si>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</si>
  <si>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</si>
  <si>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</si>
  <si>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</si>
  <si>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</si>
  <si>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</si>
  <si>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</si>
  <si>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</si>
  <si>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</si>
  <si>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</si>
  <si>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</si>
  <si>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</si>
  <si>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</si>
  <si>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</si>
  <si>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</si>
  <si>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</si>
  <si>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</si>
  <si>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</si>
  <si>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</si>
  <si>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</si>
  <si>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</si>
  <si>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</si>
  <si>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</si>
  <si>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</si>
  <si>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</si>
  <si>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</si>
  <si>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</si>
  <si>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</si>
  <si>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</si>
  <si>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</si>
  <si>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</si>
  <si>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</si>
  <si>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</si>
  <si>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</si>
  <si>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</si>
  <si>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</si>
  <si>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</si>
  <si>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</si>
  <si>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</si>
  <si>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</si>
  <si>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</si>
  <si>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</si>
  <si>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</si>
  <si>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</si>
  <si>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</si>
  <si>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</si>
  <si>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</si>
  <si>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</si>
  <si>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</si>
  <si>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</si>
  <si>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</si>
  <si>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</si>
  <si>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</si>
  <si>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</si>
  <si>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</si>
  <si>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</si>
  <si>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</si>
  <si>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</si>
  <si>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</si>
  <si>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</si>
  <si>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</si>
  <si>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</si>
  <si>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</si>
  <si>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</si>
  <si>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</si>
  <si>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</si>
  <si>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</si>
  <si>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</si>
  <si>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</si>
  <si>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</si>
  <si>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</si>
  <si>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</si>
  <si>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</si>
  <si>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</si>
  <si>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</si>
  <si>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</si>
  <si>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</si>
  <si>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</si>
  <si>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</si>
  <si>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</si>
  <si>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</si>
  <si>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</si>
  <si>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</si>
  <si>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</si>
  <si>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</si>
  <si>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</si>
  <si>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</si>
  <si>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</si>
  <si>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</si>
  <si>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</si>
  <si>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</si>
  <si>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</si>
  <si>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</si>
  <si>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</si>
  <si>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</si>
  <si>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</si>
  <si>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</si>
  <si>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</si>
  <si>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</si>
  <si>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</si>
  <si>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</si>
  <si>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</si>
  <si>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</si>
  <si>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</si>
  <si>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</si>
  <si>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</si>
  <si>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</si>
  <si>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</si>
  <si>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</si>
  <si>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</si>
  <si>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</si>
  <si>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</si>
  <si>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</si>
  <si>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</si>
  <si>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</si>
  <si>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</si>
  <si>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</si>
  <si>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</si>
  <si>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</si>
  <si>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</si>
  <si>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</si>
  <si>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</si>
  <si>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</si>
  <si>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</si>
  <si>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</si>
  <si>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</si>
  <si>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</si>
  <si>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</si>
  <si>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</si>
  <si>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</si>
  <si>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</si>
  <si>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</si>
  <si>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</si>
  <si>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</si>
  <si>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</si>
  <si>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</si>
  <si>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</si>
  <si>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</si>
  <si>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</si>
  <si>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</si>
  <si>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</si>
  <si>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</si>
  <si>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</si>
  <si>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</si>
  <si>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</si>
  <si>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</si>
  <si>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</si>
  <si>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</si>
  <si>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</si>
  <si>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</si>
  <si>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</si>
  <si>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</si>
  <si>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</si>
  <si>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</si>
  <si>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</si>
  <si>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</si>
  <si>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</si>
  <si>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</si>
  <si>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</si>
  <si>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</si>
  <si>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</si>
  <si>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</si>
  <si>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</si>
  <si>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</si>
  <si>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</si>
  <si>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</si>
  <si>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</si>
  <si>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</si>
  <si>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</si>
  <si>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</si>
  <si>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</si>
  <si>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</si>
  <si>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</si>
  <si>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</si>
  <si>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</si>
  <si>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</si>
  <si>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</si>
  <si>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</si>
  <si>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</si>
  <si>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</si>
  <si>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</si>
  <si>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</si>
  <si>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</si>
  <si>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</si>
  <si>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</si>
  <si>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</si>
  <si>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</si>
  <si>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</si>
  <si>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</si>
  <si>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</si>
  <si>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</si>
  <si>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</si>
  <si>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</si>
  <si>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</si>
  <si>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</si>
  <si>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</si>
  <si>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</si>
  <si>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</si>
  <si>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</si>
  <si>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</si>
  <si>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</si>
  <si>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</si>
  <si>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</si>
  <si>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</si>
  <si>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</si>
  <si>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</si>
  <si>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</si>
  <si>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</si>
  <si>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</si>
  <si>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</si>
  <si>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</si>
  <si>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</si>
  <si>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</si>
  <si>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</si>
  <si>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</si>
  <si>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</si>
  <si>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</si>
  <si>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</si>
  <si>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</si>
  <si>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</si>
  <si>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</si>
  <si>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</si>
  <si>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</si>
  <si>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</si>
  <si>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</si>
  <si>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</si>
  <si>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</si>
  <si>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</si>
  <si>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</si>
  <si>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</si>
  <si>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</si>
  <si>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</si>
  <si>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</si>
  <si>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</si>
  <si>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</si>
  <si>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</si>
  <si>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</si>
  <si>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</si>
  <si>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</si>
  <si>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</si>
  <si>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</si>
  <si>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</si>
  <si>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</si>
  <si>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</si>
  <si>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</si>
  <si>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</si>
  <si>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</si>
  <si>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</si>
  <si>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</si>
  <si>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</si>
  <si>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</si>
  <si>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</si>
  <si>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</si>
  <si>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</si>
  <si>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</si>
  <si>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</si>
  <si>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</si>
  <si>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</si>
  <si>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</si>
  <si>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</si>
  <si>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</si>
  <si>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</si>
  <si>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</si>
  <si>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</si>
  <si>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</si>
  <si>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</si>
  <si>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</si>
  <si>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</si>
  <si>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</si>
  <si>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</si>
  <si>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</si>
  <si>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</si>
  <si>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</si>
  <si>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</si>
  <si>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</si>
  <si>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</si>
  <si>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</si>
  <si>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</si>
  <si>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</si>
  <si>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</si>
  <si>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</si>
  <si>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</si>
  <si>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</si>
  <si>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</si>
  <si>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</si>
  <si>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</si>
  <si>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</si>
  <si>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</si>
  <si>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</si>
  <si>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</si>
  <si>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</si>
  <si>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</si>
  <si>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</si>
  <si>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</si>
  <si>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</si>
  <si>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</si>
  <si>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</si>
  <si>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</si>
  <si>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</si>
  <si>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</si>
  <si>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</si>
  <si>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</si>
  <si>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</si>
  <si>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</si>
  <si>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</si>
  <si>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</si>
  <si>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</si>
  <si>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</si>
  <si>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</si>
  <si>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</si>
  <si>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</si>
  <si>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</si>
  <si>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</si>
  <si>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</si>
  <si>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</si>
  <si>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</si>
  <si>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</si>
  <si>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</si>
  <si>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</si>
  <si>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</si>
  <si>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</si>
  <si>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</si>
  <si>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</si>
  <si>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</si>
  <si>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</si>
  <si>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</si>
  <si>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</si>
  <si>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</si>
  <si>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</si>
  <si>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</si>
  <si>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</si>
  <si>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</si>
  <si>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</si>
  <si>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</si>
  <si>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</si>
  <si>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</si>
  <si>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</si>
  <si>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</si>
  <si>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</si>
  <si>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</si>
  <si>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</si>
  <si>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</si>
  <si>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</si>
  <si>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</si>
  <si>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</si>
  <si>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</si>
  <si>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</si>
  <si>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</si>
  <si>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</si>
  <si>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</si>
  <si>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</si>
  <si>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</si>
  <si>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</si>
  <si>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</si>
  <si>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</si>
  <si>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</si>
  <si>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</si>
  <si>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</si>
  <si>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</si>
  <si>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</si>
  <si>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</si>
  <si>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</si>
  <si>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</si>
  <si>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</si>
  <si>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</si>
  <si>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</si>
  <si>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</si>
  <si>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</si>
  <si>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</si>
  <si>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</si>
  <si>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</si>
  <si>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</si>
  <si>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</si>
  <si>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</si>
  <si>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</si>
  <si>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</si>
  <si>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</si>
  <si>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</si>
  <si>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</si>
  <si>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</si>
  <si>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</si>
  <si>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</si>
  <si>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</si>
  <si>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</si>
  <si>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</si>
  <si>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</si>
  <si>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</si>
  <si>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</si>
  <si>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</si>
  <si>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</si>
  <si>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</si>
  <si>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</si>
  <si>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</si>
  <si>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</si>
  <si>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</si>
  <si>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</si>
  <si>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</si>
  <si>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</si>
  <si>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</si>
  <si>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</si>
  <si>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</si>
  <si>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</si>
  <si>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</si>
  <si>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</si>
  <si>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</si>
  <si>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</si>
  <si>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</si>
  <si>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</si>
  <si>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</si>
  <si>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</si>
  <si>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</si>
  <si>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</si>
  <si>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</si>
  <si>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</si>
  <si>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</si>
  <si>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</si>
  <si>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</si>
  <si>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</si>
  <si>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</si>
  <si>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</si>
  <si>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</si>
  <si>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</si>
  <si>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</si>
  <si>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</si>
  <si>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</si>
  <si>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</si>
  <si>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</si>
  <si>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</si>
  <si>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</si>
  <si>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</si>
  <si>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</si>
  <si>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</si>
  <si>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</si>
  <si>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</si>
  <si>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</si>
  <si>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</si>
  <si>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</si>
  <si>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</si>
  <si>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</si>
  <si>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</si>
  <si>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</si>
  <si>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</si>
  <si>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</si>
  <si>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</si>
  <si>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</si>
  <si>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</si>
  <si>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</si>
  <si>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</si>
  <si>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</si>
  <si>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</si>
  <si>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</si>
  <si>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</si>
  <si>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</si>
  <si>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</si>
  <si>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</si>
  <si>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</si>
  <si>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</si>
  <si>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</si>
  <si>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</si>
  <si>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</si>
  <si>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</si>
  <si>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</si>
  <si>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</si>
  <si>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</si>
  <si>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</si>
  <si>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</si>
  <si>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</si>
  <si>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</si>
  <si>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</si>
  <si>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</si>
  <si>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</si>
  <si>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</si>
  <si>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</si>
  <si>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</si>
  <si>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</si>
  <si>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</si>
  <si>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</si>
  <si>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</si>
  <si>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</si>
  <si>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</si>
  <si>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</si>
  <si>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</si>
  <si>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</si>
  <si>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</si>
  <si>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</si>
  <si>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</si>
  <si>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</si>
  <si>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</si>
  <si>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</si>
  <si>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</si>
  <si>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</si>
  <si>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</si>
  <si>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</si>
  <si>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</si>
  <si>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</si>
  <si>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</si>
  <si>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</si>
  <si>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</si>
  <si>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</si>
  <si>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</si>
  <si>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</si>
  <si>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</si>
  <si>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</si>
  <si>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</si>
  <si>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</si>
  <si>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</si>
  <si>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</si>
  <si>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</si>
  <si>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</si>
  <si>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</si>
  <si>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</si>
  <si>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</si>
  <si>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</si>
  <si>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</si>
  <si>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</si>
  <si>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</si>
  <si>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</si>
  <si>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</si>
  <si>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</si>
  <si>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</si>
  <si>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</si>
  <si>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</si>
  <si>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</si>
  <si>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</si>
  <si>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</si>
  <si>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</si>
  <si>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</si>
  <si>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</si>
  <si>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</si>
  <si>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</si>
  <si>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</si>
  <si>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</si>
  <si>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</si>
  <si>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</si>
  <si>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</si>
  <si>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</si>
  <si>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</si>
  <si>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</si>
  <si>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</si>
  <si>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</si>
  <si>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</si>
  <si>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</si>
  <si>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</si>
  <si>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</si>
  <si>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</si>
  <si>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</si>
  <si>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</si>
  <si>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</si>
  <si>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</si>
  <si>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</si>
  <si>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</si>
  <si>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</si>
  <si>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</si>
  <si>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</si>
  <si>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</si>
  <si>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</si>
  <si>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</si>
  <si>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</si>
  <si>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</si>
  <si>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</si>
  <si>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</si>
  <si>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</si>
  <si>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</si>
  <si>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</si>
  <si>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</si>
  <si>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</si>
  <si>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</si>
  <si>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</si>
  <si>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</si>
  <si>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</si>
  <si>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</si>
  <si>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</si>
  <si>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</si>
  <si>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</si>
  <si>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</si>
  <si>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</si>
  <si>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</si>
  <si>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</si>
  <si>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</si>
  <si>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</si>
  <si>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</si>
  <si>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</si>
  <si>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</si>
  <si>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</si>
  <si>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</si>
  <si>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</si>
  <si>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</si>
  <si>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</si>
  <si>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</si>
  <si>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</si>
  <si>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</si>
  <si>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</si>
  <si>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</si>
  <si>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</si>
  <si>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</si>
  <si>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</si>
  <si>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</si>
  <si>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</si>
  <si>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</si>
  <si>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</si>
  <si>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</si>
  <si>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</si>
  <si>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</si>
  <si>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</si>
  <si>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</si>
  <si>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</si>
  <si>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</si>
  <si>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</si>
  <si>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</si>
  <si>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</si>
  <si>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</si>
  <si>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</si>
  <si>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</si>
  <si>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</si>
  <si>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</si>
  <si>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</si>
  <si>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</si>
  <si>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</si>
  <si>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</si>
  <si>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</si>
  <si>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</si>
  <si>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</si>
  <si>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</si>
  <si>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</si>
  <si>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</si>
  <si>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</si>
  <si>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</si>
  <si>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</si>
  <si>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</si>
  <si>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</si>
  <si>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</si>
  <si>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</si>
  <si>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</si>
  <si>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</si>
  <si>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</si>
  <si>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</si>
  <si>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</si>
  <si>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</si>
  <si>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</si>
  <si>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</si>
  <si>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</si>
  <si>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</si>
  <si>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</si>
  <si>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</si>
  <si>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</si>
  <si>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</si>
  <si>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</si>
  <si>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</si>
  <si>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</si>
  <si>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</si>
  <si>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</si>
  <si>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</si>
  <si>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</si>
  <si>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</si>
  <si>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</si>
  <si>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</si>
  <si>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</si>
  <si>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</si>
  <si>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</si>
  <si>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</si>
  <si>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</si>
  <si>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</si>
  <si>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</si>
  <si>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</si>
  <si>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</si>
  <si>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</si>
  <si>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</si>
  <si>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</si>
  <si>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</si>
  <si>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</si>
  <si>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</si>
  <si>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</si>
  <si>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</si>
  <si>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</si>
  <si>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</si>
  <si>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</si>
  <si>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</si>
  <si>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</si>
  <si>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</si>
  <si>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</si>
  <si>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</si>
  <si>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</si>
  <si>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</si>
  <si>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</si>
  <si>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</si>
  <si>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</si>
  <si>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</si>
  <si>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</si>
  <si>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</si>
  <si>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</si>
  <si>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</si>
  <si>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</si>
  <si>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</si>
  <si>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</si>
  <si>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</si>
  <si>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</si>
  <si>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</si>
  <si>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</si>
  <si>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</si>
  <si>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</si>
  <si>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</si>
  <si>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</si>
  <si>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</si>
  <si>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</si>
  <si>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</si>
  <si>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</si>
  <si>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</si>
  <si>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</si>
  <si>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</si>
  <si>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</si>
  <si>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</si>
  <si>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</si>
  <si>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</si>
  <si>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</si>
  <si>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</si>
  <si>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</si>
  <si>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</si>
  <si>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</si>
  <si>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</si>
  <si>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</si>
  <si>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</si>
  <si>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</si>
  <si>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</si>
  <si>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</si>
  <si>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</si>
  <si>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</si>
  <si>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</si>
  <si>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</si>
  <si>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</si>
  <si>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</si>
  <si>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</si>
  <si>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</si>
  <si>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</si>
  <si>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</si>
  <si>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</si>
  <si>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</si>
  <si>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</si>
  <si>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</si>
  <si>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</si>
  <si>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</si>
  <si>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</si>
  <si>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</si>
  <si>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</si>
  <si>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</si>
  <si>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</si>
  <si>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</si>
  <si>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</si>
  <si>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</si>
  <si>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</si>
  <si>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</si>
  <si>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</si>
  <si>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</si>
  <si>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</si>
  <si>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</si>
  <si>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</si>
  <si>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</si>
  <si>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</si>
  <si>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</si>
  <si>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</si>
  <si>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</si>
  <si>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</si>
  <si>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</si>
  <si>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</si>
  <si>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</si>
  <si>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</si>
  <si>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</si>
  <si>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</si>
  <si>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</si>
  <si>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</si>
  <si>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</si>
  <si>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</si>
  <si>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</si>
  <si>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</si>
  <si>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</si>
  <si>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</si>
  <si>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</si>
  <si>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</si>
  <si>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</si>
  <si>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</si>
  <si>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</si>
  <si>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</si>
  <si>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</si>
  <si>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</si>
  <si>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</si>
  <si>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</si>
  <si>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</si>
  <si>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</si>
  <si>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</si>
  <si>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</si>
  <si>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</si>
  <si>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</si>
  <si>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</si>
  <si>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</si>
  <si>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</si>
  <si>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</si>
  <si>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</si>
  <si>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</si>
  <si>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</si>
  <si>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</si>
  <si>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</si>
  <si>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</si>
  <si>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</si>
  <si>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</si>
  <si>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</si>
  <si>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</si>
  <si>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</si>
  <si>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</si>
  <si>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</si>
  <si>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</si>
  <si>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</si>
  <si>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</si>
  <si>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</si>
  <si>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</si>
  <si>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</si>
  <si>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</si>
  <si>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</si>
  <si>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</si>
  <si>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</si>
  <si>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</si>
  <si>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</si>
  <si>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</si>
  <si>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</si>
  <si>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</si>
  <si>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</si>
  <si>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</si>
  <si>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</si>
  <si>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</si>
  <si>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</si>
  <si>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</si>
  <si>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</si>
  <si>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</si>
  <si>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</si>
  <si>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</si>
  <si>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</si>
  <si>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</si>
  <si>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</si>
  <si>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</si>
  <si>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</si>
  <si>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</si>
  <si>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</si>
  <si>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</si>
  <si>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</si>
  <si>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</si>
  <si>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</si>
  <si>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</si>
  <si>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</si>
  <si>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</si>
  <si>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</si>
  <si>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</si>
  <si>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</si>
  <si>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</si>
  <si>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</si>
  <si>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</si>
  <si>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</si>
  <si>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</si>
  <si>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</si>
  <si>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</si>
  <si>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</si>
  <si>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</si>
  <si>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</si>
  <si>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</si>
  <si>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</si>
  <si>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</si>
  <si>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</si>
  <si>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</si>
  <si>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</si>
  <si>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</si>
  <si>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</si>
  <si>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</si>
  <si>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</si>
  <si>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</si>
  <si>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</si>
  <si>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</si>
  <si>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</si>
  <si>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</si>
  <si>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</si>
  <si>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</si>
  <si>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</si>
  <si>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</si>
  <si>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</si>
  <si>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</si>
  <si>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</si>
  <si>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</si>
  <si>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</si>
  <si>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</si>
  <si>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</si>
  <si>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</si>
  <si>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</si>
  <si>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</si>
  <si>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</si>
  <si>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</si>
  <si>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</si>
  <si>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</si>
  <si>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</si>
  <si>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</si>
  <si>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</si>
  <si>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</si>
  <si>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</si>
  <si>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</si>
  <si>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</si>
  <si>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</si>
  <si>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</si>
  <si>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</si>
  <si>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</si>
  <si>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</si>
  <si>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</si>
  <si>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</si>
  <si>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</si>
  <si>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</si>
  <si>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</si>
  <si>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</si>
  <si>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</si>
  <si>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</si>
  <si>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</si>
  <si>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</si>
  <si>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</si>
  <si>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</si>
  <si>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</si>
  <si>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</si>
  <si>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</si>
  <si>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</si>
  <si>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</si>
  <si>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</si>
  <si>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</si>
  <si>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</si>
  <si>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</si>
  <si>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</si>
  <si>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</si>
  <si>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</si>
  <si>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</si>
  <si>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</si>
  <si>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</si>
  <si>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</si>
  <si>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</si>
  <si>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</si>
  <si>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</si>
  <si>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</si>
  <si>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</si>
  <si>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</si>
  <si>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</si>
  <si>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</si>
  <si>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</si>
  <si>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</si>
  <si>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</si>
  <si>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</si>
  <si>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</si>
  <si>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</si>
  <si>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</si>
  <si>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</si>
  <si>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</si>
  <si>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</si>
  <si>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</si>
  <si>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</si>
  <si>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</si>
  <si>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</si>
  <si>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</si>
  <si>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</si>
  <si>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</si>
  <si>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</si>
  <si>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</si>
  <si>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</si>
  <si>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</si>
  <si>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</si>
  <si>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</si>
  <si>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</si>
  <si>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</si>
  <si>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</si>
  <si>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</si>
  <si>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</si>
  <si>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</si>
  <si>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</si>
  <si>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</si>
  <si>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</si>
  <si>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</si>
  <si>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</si>
  <si>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</si>
  <si>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</si>
  <si>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</si>
  <si>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</si>
  <si>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</si>
  <si>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</si>
  <si>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</si>
  <si>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</si>
  <si>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</si>
  <si>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</si>
  <si>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</si>
  <si>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</si>
  <si>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</si>
  <si>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</si>
  <si>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</si>
  <si>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</si>
  <si>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</si>
  <si>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</si>
  <si>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</si>
  <si>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</si>
  <si>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</si>
  <si>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</si>
  <si>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</si>
  <si>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</si>
  <si>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</si>
  <si>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</si>
  <si>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</si>
  <si>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</si>
  <si>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</si>
  <si>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</si>
  <si>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</si>
  <si>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</si>
  <si>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</si>
  <si>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</si>
  <si>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</si>
  <si>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</si>
  <si>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</si>
  <si>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</si>
  <si>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</si>
  <si>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</si>
  <si>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</si>
  <si>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</si>
  <si>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</si>
  <si>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</si>
  <si>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</si>
  <si>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</si>
  <si>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</si>
  <si>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</si>
  <si>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</si>
  <si>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</si>
  <si>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</si>
  <si>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</si>
  <si>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</si>
  <si>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</si>
  <si>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</si>
  <si>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</si>
  <si>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</si>
  <si>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</si>
  <si>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</si>
  <si>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</si>
  <si>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</si>
  <si>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</si>
  <si>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</si>
  <si>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</si>
  <si>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</si>
  <si>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</si>
  <si>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</si>
  <si>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</si>
  <si>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</si>
  <si>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</si>
  <si>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</si>
  <si>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</si>
  <si>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</si>
  <si>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</si>
  <si>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</si>
  <si>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</si>
  <si>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</si>
  <si>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</si>
  <si>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</si>
  <si>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</si>
  <si>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</si>
  <si>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</si>
  <si>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</si>
  <si>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</si>
  <si>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</si>
  <si>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</si>
  <si>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</si>
  <si>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</si>
  <si>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</si>
  <si>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</si>
  <si>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</si>
  <si>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</si>
  <si>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</si>
  <si>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</si>
  <si>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</si>
  <si>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</si>
  <si>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</si>
  <si>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</si>
  <si>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</si>
  <si>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</si>
  <si>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</si>
  <si>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</si>
  <si>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</si>
  <si>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</si>
  <si>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</si>
  <si>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</si>
  <si>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</si>
  <si>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</si>
  <si>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</si>
  <si>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</si>
  <si>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</si>
  <si>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</si>
  <si>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</si>
  <si>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</si>
  <si>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</si>
  <si>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</si>
  <si>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</si>
  <si>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</si>
  <si>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</si>
  <si>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</si>
  <si>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</si>
  <si>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</si>
  <si>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</si>
  <si>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</si>
  <si>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</si>
  <si>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</si>
  <si>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</si>
  <si>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</si>
  <si>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</si>
  <si>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</si>
  <si>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</si>
  <si>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</si>
  <si>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</si>
  <si>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</si>
  <si>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</si>
  <si>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</si>
  <si>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</si>
  <si>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</si>
  <si>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</si>
  <si>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</si>
  <si>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</si>
  <si>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</si>
  <si>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</si>
  <si>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</si>
  <si>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</si>
  <si>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</si>
  <si>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</si>
  <si>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</si>
  <si>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</si>
  <si>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</si>
  <si>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</si>
  <si>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</si>
  <si>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</si>
  <si>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</si>
  <si>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</si>
  <si>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</si>
  <si>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</si>
  <si>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</si>
  <si>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</si>
  <si>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</si>
  <si>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</si>
  <si>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</si>
  <si>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</si>
  <si>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</si>
  <si>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</si>
  <si>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</si>
  <si>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</si>
  <si>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</si>
  <si>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</si>
  <si>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</si>
  <si>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</si>
  <si>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</si>
  <si>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</si>
  <si>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</si>
  <si>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</si>
  <si>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</si>
  <si>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</si>
  <si>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</si>
  <si>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</si>
  <si>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</si>
  <si>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</si>
  <si>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</si>
  <si>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</si>
  <si>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</si>
  <si>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</si>
  <si>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</si>
  <si>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</si>
  <si>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</si>
  <si>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</si>
  <si>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</si>
  <si>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</si>
  <si>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</si>
  <si>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</si>
  <si>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</si>
  <si>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</si>
  <si>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</si>
  <si>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</si>
  <si>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</si>
  <si>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</si>
  <si>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</si>
  <si>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</si>
  <si>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</si>
  <si>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</si>
  <si>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</si>
  <si>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</si>
  <si>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</si>
  <si>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</si>
  <si>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</si>
  <si>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</si>
  <si>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</si>
  <si>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</si>
  <si>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</si>
  <si>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</si>
  <si>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</si>
  <si>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</si>
  <si>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</si>
  <si>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</si>
  <si>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</si>
  <si>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</si>
  <si>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</si>
  <si>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</si>
  <si>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</si>
  <si>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</si>
  <si>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</si>
  <si>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</si>
  <si>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</si>
  <si>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</si>
  <si>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</si>
  <si>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</si>
  <si>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</si>
  <si>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</si>
  <si>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</si>
  <si>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</si>
  <si>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</si>
  <si>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</si>
  <si>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</si>
  <si>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</si>
  <si>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</si>
  <si>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</si>
  <si>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</si>
  <si>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</si>
  <si>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</si>
  <si>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</si>
  <si>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</si>
  <si>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</si>
  <si>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</si>
  <si>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</si>
  <si>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</si>
  <si>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</si>
  <si>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</si>
  <si>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</si>
  <si>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</si>
  <si>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</si>
  <si>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</si>
  <si>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</si>
  <si>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</si>
  <si>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</si>
  <si>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</si>
  <si>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</si>
  <si>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</si>
  <si>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</si>
  <si>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</si>
  <si>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</si>
  <si>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</si>
  <si>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</si>
  <si>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</si>
  <si>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</si>
  <si>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</si>
  <si>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</si>
  <si>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</si>
  <si>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</si>
  <si>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</si>
  <si>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</si>
  <si>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</si>
  <si>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</si>
  <si>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</si>
  <si>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</si>
  <si>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</si>
  <si>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</si>
  <si>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</si>
  <si>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</si>
  <si>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</si>
  <si>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</si>
  <si>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</si>
  <si>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</si>
  <si>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</si>
  <si>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</si>
  <si>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</si>
  <si>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</si>
  <si>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</si>
  <si>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</si>
  <si>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</si>
  <si>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</si>
  <si>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</si>
  <si>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</si>
  <si>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</si>
  <si>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</si>
  <si>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</si>
  <si>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</si>
  <si>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</si>
  <si>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</si>
  <si>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</si>
  <si>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</si>
  <si>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</si>
  <si>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</si>
  <si>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</si>
  <si>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</si>
  <si>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</si>
  <si>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</si>
  <si>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</si>
  <si>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</si>
  <si>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</si>
  <si>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</si>
  <si>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</si>
  <si>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</si>
  <si>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</si>
  <si>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</si>
  <si>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</si>
  <si>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</si>
  <si>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</si>
  <si>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</si>
  <si>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</si>
  <si>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</si>
  <si>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</si>
  <si>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</si>
  <si>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</si>
  <si>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</si>
  <si>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</si>
  <si>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</si>
  <si>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</si>
  <si>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</si>
  <si>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</si>
  <si>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</si>
  <si>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</si>
  <si>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</si>
  <si>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</si>
  <si>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</si>
  <si>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</si>
  <si>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</si>
  <si>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</si>
  <si>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</si>
  <si>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</si>
  <si>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</si>
  <si>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</si>
  <si>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</si>
  <si>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</si>
  <si>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</si>
  <si>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</si>
  <si>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</si>
  <si>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</si>
  <si>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</si>
  <si>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</si>
  <si>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</si>
  <si>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</si>
  <si>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</si>
  <si>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</si>
  <si>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</si>
  <si>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</si>
  <si>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</si>
  <si>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</si>
  <si>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</si>
  <si>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</si>
  <si>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</si>
  <si>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</si>
  <si>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</si>
  <si>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</si>
  <si>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</si>
  <si>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</si>
  <si>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</si>
  <si>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</si>
  <si>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</si>
  <si>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</si>
  <si>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</si>
  <si>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</si>
  <si>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</si>
  <si>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</si>
  <si>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</si>
  <si>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</si>
  <si>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</si>
  <si>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</si>
  <si>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</si>
  <si>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</si>
  <si>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</si>
  <si>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</si>
  <si>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</si>
  <si>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</si>
  <si>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</si>
  <si>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</si>
  <si>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</si>
  <si>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</si>
  <si>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</si>
  <si>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</si>
  <si>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</si>
  <si>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</si>
  <si>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</si>
  <si>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</si>
  <si>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</si>
  <si>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</si>
  <si>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</si>
  <si>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</si>
  <si>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</si>
  <si>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</si>
  <si>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</si>
  <si>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</si>
  <si>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</si>
  <si>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</si>
  <si>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</si>
  <si>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</si>
  <si>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</si>
  <si>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</si>
  <si>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</si>
  <si>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</si>
  <si>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</si>
  <si>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</si>
  <si>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</si>
  <si>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</si>
  <si>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</si>
  <si>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</si>
  <si>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</si>
  <si>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</si>
  <si>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</si>
  <si>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</si>
  <si>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</si>
  <si>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</si>
  <si>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</si>
  <si>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</si>
  <si>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</si>
  <si>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</si>
  <si>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</si>
  <si>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</si>
  <si>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</si>
  <si>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</si>
  <si>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</si>
  <si>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</si>
  <si>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</si>
  <si>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</si>
  <si>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</si>
  <si>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</si>
  <si>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</si>
  <si>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</si>
  <si>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</si>
  <si>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</si>
  <si>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</si>
  <si>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</si>
  <si>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</si>
  <si>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</si>
  <si>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</si>
  <si>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</si>
  <si>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</si>
  <si>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</si>
  <si>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</si>
  <si>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</si>
  <si>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</si>
  <si>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</si>
  <si>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</si>
  <si>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</si>
  <si>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</si>
  <si>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</si>
  <si>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</si>
  <si>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</si>
  <si>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</si>
  <si>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</si>
  <si>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</si>
  <si>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</si>
  <si>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</si>
  <si>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</si>
  <si>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</si>
  <si>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</si>
  <si>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</si>
  <si>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</si>
  <si>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</si>
  <si>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</si>
  <si>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</si>
  <si>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</si>
  <si>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</si>
  <si>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</si>
  <si>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</si>
  <si>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</si>
  <si>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</si>
  <si>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</si>
  <si>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</si>
  <si>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</si>
  <si>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</si>
  <si>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</si>
  <si>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</si>
  <si>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</si>
  <si>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</si>
  <si>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</si>
  <si>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</si>
  <si>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</si>
  <si>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</si>
  <si>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</si>
  <si>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</si>
  <si>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</si>
  <si>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</si>
  <si>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</si>
  <si>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</si>
  <si>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</si>
  <si>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</si>
  <si>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</si>
  <si>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</si>
  <si>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</si>
  <si>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</si>
  <si>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</si>
  <si>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</si>
  <si>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</si>
  <si>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</si>
  <si>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</si>
  <si>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</si>
  <si>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</si>
  <si>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</si>
  <si>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</si>
  <si>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</si>
  <si>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</si>
  <si>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</si>
  <si>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</si>
  <si>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</si>
  <si>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</si>
  <si>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</si>
  <si>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</si>
  <si>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</si>
  <si>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</si>
  <si>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</si>
  <si>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</si>
  <si>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</si>
  <si>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</si>
  <si>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</si>
  <si>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</si>
  <si>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</si>
  <si>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</si>
  <si>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</si>
  <si>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</si>
  <si>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</si>
  <si>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</si>
  <si>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</si>
  <si>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</si>
  <si>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</si>
  <si>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</si>
  <si>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</si>
  <si>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</si>
  <si>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</si>
  <si>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</si>
  <si>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</si>
  <si>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</si>
  <si>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</si>
  <si>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</si>
  <si>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</si>
  <si>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</si>
  <si>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</si>
  <si>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</si>
  <si>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</si>
  <si>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</si>
  <si>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</si>
  <si>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</si>
  <si>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</si>
  <si>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</si>
  <si>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</si>
  <si>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</si>
  <si>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</si>
  <si>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</si>
  <si>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</si>
  <si>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</si>
  <si>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</si>
  <si>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</si>
  <si>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</si>
  <si>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</si>
  <si>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</si>
  <si>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</si>
  <si>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</si>
  <si>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</si>
  <si>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</si>
  <si>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</si>
  <si>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</si>
  <si>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</si>
  <si>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</si>
  <si>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</si>
  <si>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</si>
  <si>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</si>
  <si>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</si>
  <si>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</si>
  <si>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</si>
  <si>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</si>
  <si>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</si>
  <si>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</si>
  <si>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</si>
  <si>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</si>
  <si>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</si>
  <si>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</si>
  <si>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</si>
  <si>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</si>
  <si>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</si>
  <si>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</si>
  <si>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</si>
  <si>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</si>
  <si>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</si>
  <si>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</si>
  <si>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</si>
  <si>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</si>
  <si>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</si>
  <si>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</si>
  <si>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</si>
  <si>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</si>
  <si>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</si>
  <si>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</si>
  <si>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</si>
  <si>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</si>
  <si>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</si>
  <si>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</si>
  <si>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</si>
  <si>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</si>
  <si>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</si>
  <si>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</si>
  <si>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</si>
  <si>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</si>
  <si>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</si>
  <si>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</si>
  <si>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</si>
  <si>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</si>
  <si>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</si>
  <si>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</si>
  <si>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</si>
  <si>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</si>
  <si>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</si>
  <si>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</si>
  <si>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</si>
  <si>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</si>
  <si>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</si>
  <si>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</si>
  <si>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</si>
  <si>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</si>
  <si>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</si>
  <si>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</si>
  <si>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</si>
  <si>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</si>
  <si>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</si>
  <si>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</si>
  <si>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</si>
  <si>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</si>
  <si>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</si>
  <si>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</si>
  <si>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</si>
  <si>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</si>
  <si>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</si>
  <si>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</si>
  <si>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</si>
  <si>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</si>
  <si>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</si>
  <si>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</si>
  <si>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</si>
  <si>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</si>
  <si>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</si>
  <si>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</si>
  <si>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</si>
  <si>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</si>
  <si>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</si>
  <si>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</si>
  <si>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</si>
  <si>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</si>
  <si>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</si>
  <si>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</si>
  <si>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</si>
  <si>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</si>
  <si>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</si>
  <si>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</si>
  <si>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</si>
  <si>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</si>
  <si>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</si>
  <si>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</si>
  <si>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</si>
  <si>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</si>
  <si>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</si>
  <si>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</si>
  <si>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</si>
  <si>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</si>
  <si>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</si>
  <si>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</si>
  <si>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</si>
  <si>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</si>
  <si>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</si>
  <si>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</si>
  <si>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</si>
  <si>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</si>
  <si>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</si>
  <si>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</si>
  <si>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</si>
  <si>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</si>
  <si>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</si>
  <si>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</si>
  <si>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</si>
  <si>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</si>
  <si>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</si>
  <si>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</si>
  <si>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</si>
  <si>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</si>
  <si>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</si>
  <si>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</si>
  <si>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</si>
  <si>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</si>
  <si>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</si>
  <si>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</si>
  <si>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</si>
  <si>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</si>
  <si>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</si>
  <si>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</si>
  <si>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</si>
  <si>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</si>
  <si>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</si>
  <si>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</si>
  <si>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</si>
  <si>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</si>
  <si>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</si>
  <si>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</si>
  <si>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</si>
  <si>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</si>
  <si>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</si>
  <si>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</si>
  <si>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</si>
  <si>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</si>
  <si>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</si>
  <si>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</si>
  <si>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</si>
  <si>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</si>
  <si>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</si>
  <si>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</si>
  <si>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</si>
  <si>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</si>
  <si>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</si>
  <si>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</si>
  <si>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</si>
  <si>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</si>
  <si>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</si>
  <si>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</si>
  <si>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</si>
  <si>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</si>
  <si>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</si>
  <si>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</si>
  <si>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</si>
  <si>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</si>
  <si>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</si>
  <si>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</si>
  <si>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</si>
  <si>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</si>
  <si>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</si>
  <si>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</si>
  <si>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</si>
  <si>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</si>
  <si>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</si>
  <si>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</si>
  <si>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</si>
  <si>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</si>
  <si>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</si>
  <si>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</si>
  <si>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</si>
  <si>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</si>
  <si>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</si>
  <si>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</si>
  <si>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</si>
  <si>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</si>
  <si>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</si>
  <si>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</si>
  <si>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</si>
  <si>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</si>
  <si>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</si>
  <si>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</si>
  <si>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</si>
  <si>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</si>
  <si>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</si>
  <si>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</si>
  <si>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</si>
  <si>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</si>
  <si>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</si>
  <si>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</si>
  <si>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</si>
  <si>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</si>
  <si>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</si>
  <si>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</si>
  <si>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</si>
  <si>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</si>
  <si>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</si>
  <si>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</si>
  <si>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</si>
  <si>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</si>
  <si>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</si>
  <si>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</si>
  <si>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</si>
  <si>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</si>
  <si>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</si>
  <si>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</si>
  <si>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</si>
  <si>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</si>
  <si>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</si>
  <si>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</si>
  <si>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</si>
  <si>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</si>
  <si>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</si>
  <si>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</si>
  <si>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</si>
  <si>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</si>
  <si>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</si>
  <si>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</si>
  <si>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</si>
  <si>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</si>
  <si>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</si>
  <si>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</si>
  <si>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</si>
  <si>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</si>
  <si>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</si>
  <si>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</si>
  <si>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</si>
  <si>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</si>
  <si>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</si>
  <si>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</si>
  <si>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</si>
  <si>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</si>
  <si>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</si>
  <si>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</si>
  <si>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</si>
  <si>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</si>
  <si>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</si>
  <si>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</si>
  <si>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</si>
  <si>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</si>
  <si>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</si>
  <si>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</si>
  <si>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</si>
  <si>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</si>
  <si>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</si>
  <si>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</si>
  <si>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</si>
  <si>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</si>
  <si>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</si>
  <si>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</si>
  <si>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</si>
  <si>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</si>
  <si>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</si>
  <si>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</si>
  <si>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</si>
  <si>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</si>
  <si>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</si>
  <si>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</si>
  <si>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</si>
  <si>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</si>
  <si>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</si>
  <si>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</si>
  <si>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</si>
  <si>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</si>
  <si>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</si>
  <si>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</si>
  <si>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</si>
  <si>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</si>
  <si>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</si>
  <si>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</si>
  <si>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</si>
  <si>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</si>
  <si>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</si>
  <si>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</si>
  <si>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</si>
  <si>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</si>
  <si>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</si>
  <si>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</si>
  <si>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</si>
  <si>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</si>
  <si>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</si>
  <si>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</si>
  <si>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</si>
  <si>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</si>
  <si>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</si>
  <si>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</si>
  <si>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</si>
  <si>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</si>
  <si>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</si>
  <si>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</si>
  <si>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</si>
  <si>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</si>
  <si>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</si>
  <si>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</si>
  <si>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</si>
  <si>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</si>
  <si>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</si>
  <si>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</si>
  <si>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</si>
  <si>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</si>
  <si>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</si>
  <si>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</si>
  <si>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</si>
  <si>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</si>
  <si>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</si>
  <si>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</si>
  <si>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</si>
  <si>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</si>
  <si>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</si>
  <si>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</si>
  <si>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</si>
  <si>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</si>
  <si>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</si>
  <si>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</si>
  <si>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</si>
  <si>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</si>
  <si>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</si>
  <si>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</si>
  <si>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</si>
  <si>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</si>
  <si>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</si>
  <si>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</si>
  <si>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</si>
  <si>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</si>
  <si>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</si>
  <si>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</si>
  <si>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</si>
  <si>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</si>
  <si>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</si>
  <si>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</si>
  <si>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</si>
  <si>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</si>
  <si>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</si>
  <si>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</si>
  <si>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</si>
  <si>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</si>
  <si>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</si>
  <si>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</si>
  <si>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</si>
  <si>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</si>
  <si>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</si>
  <si>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</si>
  <si>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</si>
  <si>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</si>
  <si>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</si>
  <si>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</si>
  <si>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</si>
  <si>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</si>
  <si>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</si>
  <si>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</si>
  <si>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</si>
  <si>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</si>
  <si>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</si>
  <si>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</si>
  <si>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</si>
  <si>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</si>
  <si>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</si>
  <si>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</si>
  <si>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</si>
  <si>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</si>
  <si>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</si>
  <si>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</si>
  <si>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</si>
  <si>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</si>
  <si>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</si>
  <si>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</si>
  <si>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</si>
  <si>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</si>
  <si>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</si>
  <si>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</si>
  <si>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</si>
  <si>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</si>
  <si>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</si>
  <si>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</si>
  <si>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</si>
  <si>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</si>
  <si>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</si>
  <si>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</si>
  <si>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</si>
  <si>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</si>
  <si>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</si>
  <si>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</si>
  <si>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</si>
  <si>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</si>
  <si>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</si>
  <si>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</si>
  <si>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</si>
  <si>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</si>
  <si>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</si>
  <si>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</si>
  <si>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</si>
  <si>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</si>
  <si>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</si>
  <si>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</si>
  <si>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</si>
  <si>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</si>
  <si>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</si>
  <si>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</si>
  <si>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</si>
  <si>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</si>
  <si>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</si>
  <si>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</si>
  <si>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</si>
  <si>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</si>
  <si>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</si>
  <si>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</si>
  <si>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</si>
  <si>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</si>
  <si>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</si>
  <si>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</si>
  <si>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</si>
  <si>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</si>
  <si>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</si>
  <si>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</si>
  <si>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</si>
  <si>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</si>
  <si>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</si>
  <si>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</si>
  <si>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</si>
  <si>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</si>
  <si>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</si>
  <si>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</si>
  <si>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</si>
  <si>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</si>
  <si>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</si>
  <si>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</si>
  <si>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</si>
  <si>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</si>
  <si>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</si>
  <si>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</si>
  <si>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</si>
  <si>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</si>
  <si>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</si>
  <si>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</si>
  <si>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</si>
  <si>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</si>
  <si>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</si>
  <si>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</si>
  <si>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</si>
  <si>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</si>
  <si>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</si>
  <si>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</si>
  <si>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</si>
  <si>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</si>
  <si>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</si>
  <si>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</si>
  <si>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</si>
  <si>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</si>
  <si>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</si>
  <si>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</si>
  <si>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</si>
  <si>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</si>
  <si>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</si>
  <si>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</si>
  <si>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</si>
  <si>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</si>
  <si>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</si>
  <si>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</si>
  <si>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</si>
  <si>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</si>
  <si>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</si>
  <si>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</si>
  <si>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</si>
  <si>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</si>
  <si>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</si>
  <si>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</si>
  <si>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</si>
  <si>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</si>
  <si>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</si>
  <si>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</si>
  <si>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</si>
  <si>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</si>
  <si>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</si>
  <si>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</si>
  <si>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</si>
  <si>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</si>
  <si>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</si>
  <si>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</si>
  <si>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</si>
  <si>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</si>
  <si>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</si>
  <si>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</si>
  <si>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</si>
  <si>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</si>
  <si>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</si>
  <si>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</si>
  <si>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</si>
  <si>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</si>
  <si>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</si>
  <si>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</si>
  <si>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</si>
  <si>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</si>
  <si>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</si>
  <si>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</si>
  <si>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</si>
  <si>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</si>
  <si>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</si>
  <si>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</si>
  <si>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</si>
  <si>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</si>
  <si>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</si>
  <si>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</si>
  <si>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</si>
  <si>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</si>
  <si>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</si>
  <si>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</si>
  <si>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</si>
  <si>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</si>
  <si>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</si>
  <si>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</si>
  <si>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</si>
  <si>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</si>
  <si>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</si>
  <si>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</si>
  <si>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</si>
  <si>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</si>
  <si>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</si>
  <si>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</si>
  <si>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</si>
  <si>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</si>
  <si>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</si>
  <si>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</si>
  <si>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</si>
  <si>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</si>
  <si>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</si>
  <si>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</si>
  <si>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</si>
  <si>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</si>
  <si>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</si>
  <si>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</si>
  <si>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</si>
  <si>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</si>
  <si>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</si>
  <si>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</si>
  <si>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</si>
  <si>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</si>
  <si>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</si>
  <si>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</si>
  <si>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</si>
  <si>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</si>
  <si>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</si>
  <si>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</si>
  <si>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</si>
  <si>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</si>
  <si>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</si>
  <si>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</si>
  <si>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</si>
  <si>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</si>
  <si>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</si>
  <si>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</si>
  <si>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</si>
  <si>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</si>
  <si>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</si>
  <si>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</si>
  <si>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</si>
  <si>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</si>
  <si>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</si>
  <si>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</si>
  <si>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</si>
  <si>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</si>
  <si>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</si>
  <si>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</si>
  <si>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</si>
  <si>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</si>
  <si>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</si>
  <si>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</si>
  <si>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</si>
  <si>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</si>
  <si>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</si>
  <si>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</si>
  <si>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</si>
  <si>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</si>
  <si>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</si>
  <si>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</si>
  <si>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</si>
  <si>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</si>
  <si>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</si>
  <si>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</si>
  <si>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</si>
  <si>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</si>
  <si>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</si>
  <si>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</si>
  <si>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</si>
  <si>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</si>
  <si>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</si>
  <si>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</si>
  <si>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</si>
  <si>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</si>
  <si>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</si>
  <si>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</si>
  <si>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</si>
  <si>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</si>
  <si>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</si>
  <si>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</si>
  <si>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</si>
  <si>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</si>
  <si>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</si>
  <si>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</si>
  <si>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</si>
  <si>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</si>
  <si>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</si>
  <si>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</si>
  <si>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</si>
  <si>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</si>
  <si>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</si>
  <si>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</si>
  <si>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</si>
  <si>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</si>
  <si>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</si>
  <si>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</si>
  <si>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</si>
  <si>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</si>
  <si>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</si>
  <si>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</si>
  <si>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</si>
  <si>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</si>
  <si>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</si>
  <si>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</si>
  <si>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</si>
  <si>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</si>
  <si>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</si>
  <si>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</si>
  <si>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</si>
  <si>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</si>
  <si>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</si>
  <si>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</si>
  <si>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</si>
  <si>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</si>
  <si>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</si>
  <si>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</si>
  <si>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</si>
  <si>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</si>
  <si>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</si>
  <si>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</si>
  <si>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</si>
  <si>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</si>
  <si>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</si>
  <si>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</si>
  <si>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</si>
  <si>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</si>
  <si>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</si>
  <si>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</si>
  <si>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</si>
  <si>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</si>
  <si>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</si>
  <si>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</si>
  <si>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</si>
  <si>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</si>
  <si>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</si>
  <si>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</si>
  <si>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</si>
  <si>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</si>
  <si>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</si>
  <si>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</si>
  <si>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</si>
  <si>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</si>
  <si>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</si>
  <si>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</si>
  <si>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</si>
  <si>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</si>
  <si>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</si>
  <si>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</si>
  <si>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</si>
  <si>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</si>
  <si>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</si>
  <si>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</si>
  <si>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</si>
  <si>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</si>
  <si>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</si>
  <si>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</si>
  <si>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</si>
  <si>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</si>
  <si>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</si>
  <si>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</si>
  <si>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</si>
  <si>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</si>
  <si>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</si>
  <si>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</si>
  <si>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</si>
  <si>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</si>
  <si>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</si>
  <si>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</si>
  <si>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</si>
  <si>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</si>
  <si>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</si>
  <si>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</si>
  <si>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</si>
  <si>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</si>
  <si>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</si>
  <si>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</si>
  <si>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</si>
  <si>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</si>
  <si>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</si>
  <si>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</si>
  <si>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</si>
  <si>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</si>
  <si>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</si>
  <si>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</si>
  <si>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</si>
  <si>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</si>
  <si>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</si>
  <si>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</si>
  <si>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</si>
  <si>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</si>
  <si>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</si>
  <si>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</si>
  <si>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</si>
  <si>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</si>
  <si>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</si>
  <si>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</si>
  <si>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</si>
  <si>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</si>
  <si>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</si>
  <si>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</si>
  <si>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</si>
  <si>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</si>
  <si>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</si>
  <si>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</si>
  <si>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</si>
  <si>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</si>
  <si>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</si>
  <si>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</si>
  <si>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</si>
  <si>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</si>
  <si>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</si>
  <si>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</si>
  <si>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</si>
  <si>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</si>
  <si>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</si>
  <si>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</si>
  <si>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</si>
  <si>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</si>
  <si>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</si>
  <si>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</si>
  <si>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</si>
  <si>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</si>
  <si>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</si>
  <si>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</si>
  <si>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</si>
  <si>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</si>
  <si>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</si>
  <si>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</si>
  <si>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</si>
  <si>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</si>
  <si>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</si>
  <si>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</si>
  <si>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</si>
  <si>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</si>
  <si>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</si>
  <si>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</si>
  <si>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</si>
  <si>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</si>
  <si>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</si>
  <si>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</si>
  <si>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</si>
  <si>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</si>
  <si>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</si>
  <si>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</si>
  <si>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</si>
  <si>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</si>
  <si>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</si>
  <si>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</si>
  <si>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</si>
  <si>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</si>
  <si>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</si>
  <si>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</si>
  <si>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</si>
  <si>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</si>
  <si>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</si>
  <si>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</si>
  <si>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</si>
  <si>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</si>
  <si>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</si>
  <si>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</si>
  <si>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</si>
  <si>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</si>
  <si>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</si>
  <si>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</si>
  <si>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</si>
  <si>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</si>
  <si>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</si>
  <si>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</si>
  <si>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</si>
  <si>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</si>
  <si>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</si>
  <si>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</si>
  <si>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</si>
  <si>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</si>
  <si>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</si>
  <si>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</si>
  <si>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</si>
  <si>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</si>
  <si>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</si>
  <si>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</si>
  <si>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</si>
  <si>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</si>
  <si>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</si>
  <si>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</si>
  <si>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</si>
  <si>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</si>
  <si>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</si>
  <si>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</si>
  <si>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</si>
  <si>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</si>
  <si>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</si>
  <si>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</si>
  <si>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</si>
  <si>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</si>
  <si>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</si>
  <si>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</si>
  <si>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</si>
  <si>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</si>
  <si>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</si>
  <si>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</si>
  <si>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</si>
  <si>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</si>
  <si>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</si>
  <si>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</si>
  <si>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</si>
  <si>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</si>
  <si>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</si>
  <si>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</si>
  <si>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</si>
  <si>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</si>
  <si>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</si>
  <si>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</si>
  <si>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</si>
  <si>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</si>
  <si>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</si>
  <si>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</si>
  <si>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</si>
  <si>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</si>
  <si>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</si>
  <si>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</si>
  <si>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</si>
  <si>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</si>
  <si>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</si>
  <si>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</si>
  <si>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</si>
  <si>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</si>
  <si>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</si>
  <si>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</si>
  <si>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</si>
  <si>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</si>
  <si>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</si>
  <si>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</si>
  <si>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</si>
  <si>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</si>
  <si>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</si>
  <si>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</si>
  <si>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</si>
  <si>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</si>
  <si>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</si>
  <si>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</si>
  <si>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</si>
  <si>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</si>
  <si>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</si>
  <si>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</si>
  <si>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</si>
  <si>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</si>
  <si>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</si>
  <si>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</si>
  <si>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</si>
  <si>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</si>
  <si>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</si>
  <si>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</si>
  <si>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</si>
  <si>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</si>
  <si>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</si>
  <si>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</si>
  <si>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</si>
  <si>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</si>
  <si>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</si>
  <si>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</si>
  <si>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</si>
  <si>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</si>
  <si>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</si>
  <si>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</si>
  <si>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</si>
  <si>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</si>
  <si>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</si>
  <si>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</si>
  <si>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</si>
  <si>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</si>
  <si>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</si>
  <si>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</si>
  <si>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</si>
  <si>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</si>
  <si>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</si>
  <si>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</si>
  <si>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</si>
  <si>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</si>
  <si>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</si>
  <si>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</si>
  <si>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</si>
  <si>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</si>
  <si>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</si>
  <si>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</si>
  <si>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</si>
  <si>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</si>
  <si>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</si>
  <si>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</si>
  <si>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</si>
  <si>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</si>
  <si>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</si>
  <si>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</si>
  <si>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</si>
  <si>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</si>
  <si>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</si>
  <si>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</si>
  <si>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</si>
  <si>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</si>
  <si>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</si>
  <si>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</si>
  <si>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</si>
  <si>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</si>
  <si>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</si>
  <si>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</si>
  <si>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</si>
  <si>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</si>
  <si>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</si>
  <si>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</si>
  <si>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</si>
  <si>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</si>
  <si>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</si>
  <si>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</si>
  <si>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</si>
  <si>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</si>
  <si>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</si>
  <si>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</si>
  <si>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</si>
  <si>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</si>
  <si>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</si>
  <si>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</si>
  <si>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</si>
  <si>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</si>
  <si>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</si>
  <si>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</si>
  <si>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</si>
  <si>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</si>
  <si>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</si>
  <si>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</si>
  <si>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</si>
  <si>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</si>
  <si>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</si>
  <si>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</si>
  <si>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</si>
  <si>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</si>
  <si>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</si>
  <si>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</si>
  <si>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</si>
  <si>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</si>
  <si>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</si>
  <si>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</si>
  <si>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</si>
  <si>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</si>
  <si>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</si>
  <si>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</si>
  <si>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</si>
  <si>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</si>
  <si>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</si>
  <si>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</si>
  <si>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</si>
  <si>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</si>
  <si>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</si>
  <si>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</si>
  <si>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</si>
  <si>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</si>
  <si>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</si>
  <si>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</si>
  <si>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</si>
  <si>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</si>
  <si>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</si>
  <si>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</si>
  <si>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</si>
  <si>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</si>
  <si>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</si>
  <si>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</si>
  <si>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</si>
  <si>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</si>
  <si>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</si>
  <si>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</si>
  <si>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</si>
  <si>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</si>
  <si>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</si>
  <si>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</si>
  <si>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</si>
  <si>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</si>
  <si>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</si>
  <si>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</si>
  <si>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</si>
  <si>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</si>
  <si>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</si>
  <si>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</si>
  <si>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</si>
  <si>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</si>
  <si>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</si>
  <si>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</si>
  <si>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</si>
  <si>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</si>
  <si>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</si>
  <si>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</si>
  <si>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</si>
  <si>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</si>
  <si>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</si>
  <si>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</si>
  <si>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</si>
  <si>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</si>
  <si>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</si>
  <si>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</si>
  <si>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</si>
  <si>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</si>
  <si>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</si>
  <si>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</si>
  <si>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</si>
  <si>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</si>
  <si>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</si>
  <si>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</si>
  <si>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</si>
  <si>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</si>
  <si>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</si>
  <si>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</si>
  <si>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</si>
  <si>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</si>
  <si>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</si>
  <si>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</si>
  <si>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</si>
  <si>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</si>
  <si>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</si>
  <si>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</si>
  <si>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</si>
  <si>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</si>
  <si>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</si>
  <si>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</si>
  <si>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</si>
  <si>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</si>
  <si>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</si>
  <si>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</si>
  <si>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</si>
  <si>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</si>
  <si>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</si>
  <si>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</si>
  <si>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</si>
  <si>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</si>
  <si>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</si>
  <si>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</si>
  <si>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</si>
  <si>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</si>
  <si>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</si>
  <si>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</si>
  <si>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</si>
  <si>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</si>
  <si>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</si>
  <si>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</si>
  <si>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</si>
  <si>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</si>
  <si>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</si>
  <si>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</si>
  <si>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</si>
  <si>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</si>
  <si>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</si>
  <si>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</si>
  <si>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</si>
  <si>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</si>
  <si>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</si>
  <si>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</si>
  <si>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</si>
  <si>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</si>
  <si>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</si>
  <si>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</si>
  <si>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</si>
  <si>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</si>
  <si>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</si>
  <si>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</si>
  <si>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</si>
  <si>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</si>
  <si>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</si>
  <si>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</si>
  <si>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</si>
  <si>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</si>
  <si>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</si>
  <si>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</si>
  <si>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</si>
  <si>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</si>
  <si>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</si>
  <si>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</si>
  <si>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</si>
  <si>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</si>
  <si>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</si>
  <si>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</si>
  <si>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</si>
  <si>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</si>
  <si>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</si>
  <si>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</si>
  <si>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</si>
  <si>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</si>
  <si>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</si>
  <si>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</si>
  <si>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</si>
  <si>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</si>
  <si>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</si>
  <si>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</si>
  <si>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</si>
  <si>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</si>
  <si>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</si>
  <si>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</si>
  <si>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</si>
  <si>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</si>
  <si>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</si>
  <si>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</si>
  <si>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</si>
  <si>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</si>
  <si>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</si>
  <si>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</si>
  <si>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</si>
  <si>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</si>
  <si>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</si>
  <si>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</si>
  <si>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</si>
  <si>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</si>
  <si>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</si>
  <si>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</si>
  <si>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</si>
  <si>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</si>
  <si>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</si>
  <si>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</si>
  <si>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</si>
  <si>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</si>
  <si>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</si>
  <si>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</si>
  <si>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</si>
  <si>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</si>
  <si>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</si>
  <si>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</si>
  <si>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</si>
  <si>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</si>
  <si>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</si>
  <si>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</si>
  <si>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</si>
  <si>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</si>
  <si>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</si>
  <si>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</si>
  <si>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</si>
  <si>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</si>
  <si>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</si>
  <si>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</si>
  <si>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</si>
  <si>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</si>
  <si>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</si>
  <si>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</si>
  <si>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</si>
  <si>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</si>
  <si>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</si>
  <si>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</si>
  <si>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</si>
  <si>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</si>
  <si>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</si>
  <si>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</si>
  <si>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</si>
  <si>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</si>
  <si>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</si>
  <si>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</si>
  <si>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</si>
  <si>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</si>
  <si>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</si>
  <si>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</si>
  <si>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</si>
  <si>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</si>
  <si>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</si>
  <si>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</si>
  <si>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</si>
  <si>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</si>
  <si>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</si>
  <si>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</si>
  <si>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</si>
  <si>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</si>
  <si>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</si>
  <si>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</si>
  <si>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</si>
  <si>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</si>
  <si>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</si>
  <si>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</si>
  <si>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</si>
  <si>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</si>
  <si>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</si>
  <si>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</si>
  <si>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</si>
  <si>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</si>
  <si>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</si>
  <si>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</si>
  <si>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</si>
  <si>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</si>
  <si>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</si>
  <si>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</si>
  <si>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</si>
  <si>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</si>
  <si>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</si>
  <si>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</si>
  <si>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</si>
  <si>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</si>
  <si>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</si>
  <si>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</si>
  <si>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</si>
  <si>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</si>
  <si>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</si>
  <si>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</si>
  <si>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</si>
  <si>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</si>
  <si>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</si>
  <si>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</si>
  <si>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</si>
  <si>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</si>
  <si>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</si>
  <si>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</si>
  <si>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</si>
  <si>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</si>
  <si>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</si>
  <si>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</si>
  <si>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</si>
  <si>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</si>
  <si>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</si>
  <si>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</si>
  <si>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</si>
  <si>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</si>
  <si>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</si>
  <si>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</si>
  <si>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</si>
  <si>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</si>
  <si>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</si>
  <si>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</si>
  <si>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</si>
  <si>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</si>
  <si>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</si>
  <si>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</si>
  <si>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</si>
  <si>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</si>
  <si>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</si>
  <si>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</si>
  <si>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</si>
  <si>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</si>
  <si>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</si>
  <si>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</si>
  <si>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</si>
  <si>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</si>
  <si>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</si>
  <si>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</si>
  <si>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</si>
  <si>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</si>
  <si>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</si>
  <si>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</si>
  <si>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</si>
  <si>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</si>
  <si>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</si>
  <si>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</si>
  <si>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</si>
  <si>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</si>
  <si>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</si>
  <si>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</si>
  <si>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</si>
  <si>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</si>
  <si>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</si>
  <si>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</si>
  <si>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</si>
  <si>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</si>
  <si>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</si>
  <si>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</si>
  <si>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</si>
  <si>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</si>
  <si>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</si>
  <si>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</si>
  <si>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</si>
  <si>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</si>
  <si>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</si>
  <si>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</si>
  <si>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</si>
  <si>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</si>
  <si>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</si>
  <si>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</si>
  <si>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</si>
  <si>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</si>
  <si>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</si>
  <si>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</si>
  <si>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</si>
  <si>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</si>
  <si>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</si>
  <si>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</si>
  <si>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</si>
  <si>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</si>
  <si>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</si>
  <si>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</si>
  <si>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</si>
  <si>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</si>
  <si>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</si>
  <si>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</si>
  <si>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</si>
  <si>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</si>
  <si>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</si>
  <si>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</si>
  <si>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</si>
  <si>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</si>
  <si>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</si>
  <si>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</si>
  <si>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</si>
  <si>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</si>
  <si>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</si>
  <si>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</si>
  <si>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</si>
  <si>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</si>
  <si>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</si>
  <si>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</si>
  <si>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</si>
  <si>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</si>
  <si>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</si>
  <si>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</si>
  <si>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</si>
  <si>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</si>
  <si>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</si>
  <si>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</si>
  <si>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</si>
  <si>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</si>
  <si>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</si>
  <si>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</si>
  <si>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</si>
  <si>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</si>
  <si>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</si>
  <si>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</si>
  <si>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</si>
  <si>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</si>
  <si>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</si>
  <si>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</si>
  <si>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</si>
  <si>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</si>
  <si>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</si>
  <si>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</si>
  <si>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</si>
  <si>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</si>
  <si>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</si>
  <si>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</si>
  <si>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</si>
  <si>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</si>
  <si>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</si>
  <si>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</si>
  <si>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</si>
  <si>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</si>
  <si>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</si>
  <si>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</si>
  <si>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</si>
  <si>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</si>
  <si>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</si>
  <si>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</si>
  <si>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</si>
  <si>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</si>
  <si>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</si>
  <si>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</si>
  <si>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</si>
  <si>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</si>
  <si>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</si>
  <si>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</si>
  <si>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</si>
  <si>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</si>
  <si>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</si>
  <si>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</si>
  <si>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</si>
  <si>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</si>
  <si>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</si>
  <si>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</si>
  <si>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</si>
  <si>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</si>
  <si>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</si>
  <si>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</si>
  <si>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</si>
  <si>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</si>
  <si>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</si>
  <si>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</si>
  <si>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</si>
  <si>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</si>
  <si>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</si>
  <si>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</si>
  <si>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</si>
  <si>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</si>
  <si>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</si>
  <si>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</si>
  <si>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</si>
  <si>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</si>
  <si>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</si>
  <si>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</si>
  <si>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</si>
  <si>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</si>
  <si>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</si>
  <si>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</si>
  <si>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</si>
  <si>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</si>
  <si>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</si>
  <si>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</si>
  <si>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</si>
  <si>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</si>
  <si>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</si>
  <si>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</si>
  <si>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</si>
  <si>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</si>
  <si>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</si>
  <si>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</si>
  <si>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</si>
  <si>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</si>
  <si>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</si>
  <si>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</si>
  <si>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</si>
  <si>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</si>
  <si>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</si>
  <si>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</si>
  <si>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</si>
  <si>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</si>
  <si>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</si>
  <si>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</si>
  <si>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</si>
  <si>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</si>
  <si>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</si>
  <si>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</si>
  <si>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</si>
  <si>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</si>
  <si>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</si>
  <si>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</si>
  <si>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</si>
  <si>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</si>
  <si>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</si>
  <si>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</si>
  <si>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</si>
  <si>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</si>
  <si>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</si>
  <si>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</si>
  <si>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</si>
  <si>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</si>
  <si>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</si>
  <si>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</si>
  <si>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</si>
  <si>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</si>
  <si>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</si>
  <si>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</si>
  <si>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</si>
  <si>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</si>
  <si>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</si>
  <si>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</si>
  <si>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</si>
  <si>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</si>
  <si>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</si>
  <si>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</si>
  <si>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</si>
  <si>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</si>
  <si>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</si>
  <si>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</si>
  <si>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</si>
  <si>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</si>
  <si>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</si>
  <si>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</si>
  <si>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</si>
  <si>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</si>
  <si>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</si>
  <si>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</si>
  <si>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</si>
  <si>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</si>
  <si>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</si>
  <si>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</si>
  <si>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</si>
  <si>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</si>
  <si>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</si>
  <si>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</si>
  <si>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</si>
  <si>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</si>
  <si>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</si>
  <si>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</si>
  <si>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</si>
  <si>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</si>
  <si>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</si>
  <si>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</si>
  <si>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</si>
  <si>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</si>
  <si>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</si>
  <si>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</si>
  <si>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</si>
  <si>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</si>
  <si>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</si>
  <si>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</si>
  <si>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</si>
  <si>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</si>
  <si>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</si>
  <si>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</si>
  <si>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</si>
  <si>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</si>
  <si>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</si>
  <si>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</si>
  <si>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</si>
  <si>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</si>
  <si>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</si>
  <si>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</si>
  <si>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</si>
  <si>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</si>
  <si>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</si>
  <si>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</si>
  <si>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</si>
  <si>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</si>
  <si>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</si>
  <si>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</si>
  <si>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</si>
  <si>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</si>
  <si>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</si>
  <si>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</si>
  <si>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</si>
  <si>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</si>
  <si>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</si>
  <si>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</si>
  <si>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</si>
  <si>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</si>
  <si>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</si>
  <si>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</si>
  <si>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</si>
  <si>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</si>
  <si>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</si>
  <si>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</si>
  <si>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</si>
  <si>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</si>
  <si>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</si>
  <si>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</si>
  <si>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</si>
  <si>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</si>
  <si>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</si>
  <si>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</si>
  <si>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</si>
  <si>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</si>
  <si>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</si>
  <si>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</si>
  <si>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</si>
  <si>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</si>
  <si>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</si>
  <si>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</si>
  <si>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</si>
  <si>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</si>
  <si>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</si>
  <si>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</si>
  <si>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</si>
  <si>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</si>
  <si>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</si>
  <si>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</si>
  <si>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</si>
  <si>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</si>
  <si>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</si>
  <si>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</si>
  <si>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</si>
  <si>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</si>
  <si>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</si>
  <si>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</si>
  <si>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</si>
  <si>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</si>
  <si>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</si>
  <si>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</si>
  <si>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</si>
  <si>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</si>
  <si>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</si>
  <si>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</si>
  <si>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</si>
  <si>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</si>
  <si>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</si>
  <si>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</si>
  <si>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</si>
  <si>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</si>
  <si>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</si>
  <si>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</si>
  <si>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</si>
  <si>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</si>
  <si>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</si>
  <si>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</si>
  <si>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</si>
  <si>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</si>
  <si>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</si>
  <si>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</si>
  <si>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</si>
  <si>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</si>
  <si>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</si>
  <si>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</si>
  <si>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</si>
  <si>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</si>
  <si>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</si>
  <si>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</si>
  <si>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</si>
  <si>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</si>
  <si>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</si>
  <si>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</si>
  <si>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</si>
  <si>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</si>
  <si>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</si>
  <si>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</si>
  <si>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</si>
  <si>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</si>
  <si>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</si>
  <si>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</si>
  <si>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</si>
  <si>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</si>
  <si>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</si>
  <si>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</si>
  <si>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</si>
  <si>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</si>
  <si>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</si>
  <si>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</si>
  <si>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</si>
  <si>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</si>
  <si>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</si>
  <si>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</si>
  <si>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</si>
  <si>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</si>
  <si>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</si>
  <si>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</si>
  <si>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</si>
  <si>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</si>
  <si>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</si>
  <si>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</si>
  <si>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</si>
  <si>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</si>
  <si>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</si>
  <si>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</si>
  <si>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</si>
  <si>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</si>
  <si>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</si>
  <si>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</si>
  <si>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</si>
  <si>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</si>
  <si>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</si>
  <si>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</si>
  <si>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</si>
  <si>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</si>
  <si>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</si>
  <si>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</si>
  <si>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</si>
  <si>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</si>
  <si>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</si>
  <si>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</si>
  <si>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</si>
  <si>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</si>
  <si>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</si>
  <si>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</si>
  <si>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</si>
  <si>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</si>
  <si>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</si>
  <si>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</si>
  <si>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</si>
  <si>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</si>
  <si>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</si>
  <si>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</si>
  <si>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</si>
  <si>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</si>
  <si>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</si>
  <si>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</si>
  <si>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</si>
  <si>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</si>
  <si>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</si>
  <si>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</si>
  <si>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</si>
  <si>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</si>
  <si>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</si>
  <si>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</si>
  <si>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</si>
  <si>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</si>
  <si>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</si>
  <si>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</si>
  <si>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</si>
  <si>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</si>
  <si>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</si>
  <si>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</si>
  <si>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</si>
  <si>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</si>
  <si>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</si>
  <si>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</si>
  <si>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</si>
  <si>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</si>
  <si>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</si>
  <si>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</si>
  <si>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</si>
  <si>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</si>
  <si>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</si>
  <si>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</si>
  <si>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</si>
  <si>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</si>
  <si>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</si>
  <si>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</si>
  <si>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</si>
  <si>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</si>
  <si>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</si>
  <si>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</si>
  <si>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</si>
  <si>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</si>
  <si>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</si>
  <si>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</si>
  <si>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</si>
  <si>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</si>
  <si>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</si>
  <si>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</si>
  <si>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</si>
  <si>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</si>
  <si>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</si>
  <si>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</si>
  <si>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</si>
  <si>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</si>
  <si>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</si>
  <si>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</si>
  <si>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</si>
  <si>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</si>
  <si>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</si>
  <si>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</si>
  <si>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</si>
  <si>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</si>
  <si>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</si>
  <si>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</si>
  <si>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</si>
  <si>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</si>
  <si>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</si>
  <si>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</si>
  <si>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</si>
  <si>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</si>
  <si>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</si>
  <si>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</si>
  <si>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</si>
  <si>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</si>
  <si>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</si>
  <si>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</si>
  <si>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</si>
  <si>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</si>
  <si>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</si>
  <si>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</si>
  <si>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</si>
  <si>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</si>
  <si>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</si>
  <si>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</si>
  <si>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</si>
  <si>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</si>
  <si>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</si>
  <si>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</si>
  <si>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</si>
  <si>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</si>
  <si>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</si>
  <si>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</si>
  <si>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</si>
  <si>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</si>
  <si>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</si>
  <si>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</si>
  <si>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</si>
  <si>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</si>
  <si>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</si>
  <si>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</si>
  <si>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</si>
  <si>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</si>
  <si>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</si>
  <si>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</si>
  <si>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</si>
  <si>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</si>
  <si>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</si>
  <si>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</si>
  <si>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</si>
  <si>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</si>
  <si>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</si>
  <si>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</si>
  <si>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</si>
  <si>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</si>
  <si>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</si>
  <si>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</si>
  <si>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</si>
  <si>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</si>
  <si>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</si>
  <si>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</si>
  <si>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</si>
  <si>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</si>
  <si>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</si>
  <si>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</si>
  <si>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</si>
  <si>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</si>
  <si>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</si>
  <si>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</si>
  <si>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</si>
  <si>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</si>
  <si>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</si>
  <si>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</si>
  <si>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</si>
  <si>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</si>
  <si>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</si>
  <si>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</si>
  <si>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</si>
  <si>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</si>
  <si>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</si>
  <si>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</si>
  <si>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</si>
  <si>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</si>
  <si>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</si>
  <si>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</si>
  <si>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</si>
  <si>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</si>
  <si>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</si>
  <si>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</si>
  <si>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</si>
  <si>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</si>
  <si>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</si>
  <si>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</si>
  <si>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</si>
  <si>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</si>
  <si>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</si>
  <si>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</si>
  <si>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</si>
  <si>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</si>
  <si>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</si>
  <si>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</si>
  <si>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</si>
  <si>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</si>
  <si>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</si>
  <si>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</si>
  <si>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</si>
  <si>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</si>
  <si>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</si>
  <si>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</si>
  <si>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</si>
  <si>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</si>
  <si>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</si>
  <si>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</si>
  <si>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</si>
  <si>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</si>
  <si>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</si>
  <si>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</si>
  <si>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</si>
  <si>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</si>
  <si>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</si>
  <si>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</si>
  <si>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</si>
  <si>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</si>
  <si>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</si>
  <si>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</si>
  <si>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</si>
  <si>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</si>
  <si>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</si>
  <si>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</si>
  <si>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</si>
  <si>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</si>
  <si>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</si>
  <si>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</si>
  <si>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</si>
  <si>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</si>
  <si>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</si>
  <si>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</si>
  <si>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</si>
  <si>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</si>
  <si>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</si>
  <si>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</si>
  <si>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</si>
  <si>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</si>
  <si>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</si>
  <si>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</si>
  <si>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</si>
  <si>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</si>
  <si>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</si>
  <si>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</si>
  <si>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</si>
  <si>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</si>
  <si>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</si>
  <si>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</si>
  <si>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</si>
  <si>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</si>
  <si>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</si>
  <si>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</si>
  <si>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</si>
  <si>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</si>
  <si>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</si>
  <si>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</si>
  <si>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</si>
  <si>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</si>
  <si>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</si>
  <si>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</si>
  <si>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</si>
  <si>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</si>
  <si>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</si>
  <si>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</si>
  <si>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</si>
  <si>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</si>
  <si>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</si>
  <si>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</si>
  <si>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</si>
  <si>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</si>
  <si>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</si>
  <si>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</si>
  <si>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</si>
  <si>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</si>
  <si>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</si>
  <si>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</si>
  <si>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</si>
  <si>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</si>
  <si>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</si>
  <si>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</si>
  <si>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</si>
  <si>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</si>
  <si>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</si>
  <si>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</si>
  <si>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</si>
  <si>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</si>
  <si>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</si>
  <si>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</si>
  <si>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</si>
  <si>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</si>
  <si>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</si>
  <si>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</si>
  <si>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</si>
  <si>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</si>
  <si>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</si>
  <si>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</si>
  <si>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</si>
  <si>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</si>
  <si>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</si>
  <si>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</si>
  <si>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</si>
  <si>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</si>
  <si>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</si>
  <si>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</si>
  <si>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</si>
  <si>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</si>
  <si>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</si>
  <si>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</si>
  <si>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</si>
  <si>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</si>
  <si>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</si>
  <si>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</si>
  <si>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</si>
  <si>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</si>
  <si>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</si>
  <si>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</si>
  <si>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</si>
  <si>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</si>
  <si>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</si>
  <si>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</si>
  <si>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</si>
  <si>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</si>
  <si>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</si>
  <si>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</si>
  <si>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</si>
  <si>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</si>
  <si>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</si>
  <si>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</si>
  <si>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</si>
  <si>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</si>
  <si>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</si>
  <si>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</si>
  <si>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</si>
  <si>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</si>
  <si>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</si>
  <si>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</si>
  <si>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</si>
  <si>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</si>
  <si>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</si>
  <si>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</si>
  <si>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</si>
  <si>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</si>
  <si>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</si>
  <si>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</si>
  <si>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</si>
  <si>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</si>
  <si>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</si>
  <si>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</si>
  <si>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</si>
  <si>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</si>
  <si>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</si>
  <si>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</si>
  <si>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</si>
  <si>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</si>
  <si>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</si>
  <si>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</si>
  <si>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</si>
  <si>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</si>
  <si>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</si>
  <si>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</si>
  <si>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</si>
  <si>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</si>
  <si>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</si>
  <si>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</si>
  <si>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</si>
  <si>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</si>
  <si>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</si>
  <si>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</si>
  <si>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</si>
  <si>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</si>
  <si>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</si>
  <si>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</si>
  <si>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</si>
  <si>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</si>
  <si>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</si>
  <si>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</si>
  <si>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</si>
  <si>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</si>
  <si>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</si>
  <si>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</si>
  <si>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</si>
  <si>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</si>
  <si>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</si>
  <si>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</si>
  <si>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</si>
  <si>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</si>
  <si>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</si>
  <si>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</si>
  <si>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</si>
  <si>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</si>
  <si>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</si>
  <si>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</si>
  <si>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</si>
  <si>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</si>
  <si>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</si>
  <si>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</si>
  <si>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</si>
  <si>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</si>
  <si>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</si>
  <si>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</si>
  <si>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</si>
  <si>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</si>
  <si>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</si>
  <si>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</si>
  <si>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</si>
  <si>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</si>
  <si>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</si>
  <si>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</si>
  <si>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</si>
  <si>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</si>
  <si>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</si>
  <si>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</si>
  <si>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</si>
  <si>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</si>
  <si>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</si>
  <si>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</si>
  <si>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</si>
  <si>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</si>
  <si>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</si>
  <si>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</si>
  <si>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</si>
  <si>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</si>
  <si>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</si>
  <si>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</si>
  <si>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</si>
  <si>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</si>
  <si>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</si>
  <si>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</si>
  <si>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</si>
  <si>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</si>
  <si>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</si>
  <si>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</si>
  <si>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</si>
  <si>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</si>
  <si>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</si>
  <si>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</si>
  <si>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</si>
  <si>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</si>
  <si>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</si>
  <si>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</si>
  <si>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</si>
  <si>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</si>
  <si>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</si>
  <si>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</si>
  <si>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</si>
  <si>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</si>
  <si>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</si>
  <si>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</si>
  <si>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</si>
  <si>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</si>
  <si>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</si>
  <si>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</si>
  <si>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</si>
  <si>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</si>
  <si>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</si>
  <si>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</si>
  <si>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</si>
  <si>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</si>
  <si>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</si>
  <si>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</si>
  <si>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</si>
  <si>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</si>
  <si>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</si>
  <si>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</si>
  <si>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</si>
  <si>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</si>
  <si>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</si>
  <si>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</si>
  <si>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</si>
  <si>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</si>
  <si>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</si>
  <si>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</si>
  <si>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</si>
  <si>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</si>
  <si>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</si>
  <si>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</si>
  <si>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</si>
  <si>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</si>
  <si>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</si>
  <si>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</si>
  <si>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</si>
  <si>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</si>
  <si>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</si>
  <si>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</si>
  <si>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</si>
  <si>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</si>
  <si>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</si>
  <si>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</si>
  <si>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</si>
  <si>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</si>
  <si>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</si>
  <si>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</si>
  <si>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</si>
  <si>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</si>
  <si>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</si>
  <si>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</si>
  <si>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</si>
  <si>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</si>
  <si>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</si>
  <si>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</si>
  <si>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</si>
  <si>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</si>
  <si>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</si>
  <si>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</si>
  <si>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</si>
  <si>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</si>
  <si>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</si>
  <si>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</si>
  <si>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</si>
  <si>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</si>
  <si>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</si>
  <si>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</si>
  <si>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</si>
  <si>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</si>
  <si>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</si>
  <si>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</si>
  <si>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</si>
  <si>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</si>
  <si>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</si>
  <si>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</si>
  <si>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</si>
  <si>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</si>
  <si>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</si>
  <si>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</si>
  <si>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</si>
  <si>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</si>
  <si>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</si>
  <si>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</si>
  <si>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</si>
  <si>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</si>
  <si>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</si>
  <si>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</si>
  <si>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</si>
  <si>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</si>
  <si>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</si>
  <si>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</si>
  <si>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</si>
  <si>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</si>
  <si>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</si>
  <si>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</si>
  <si>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</si>
  <si>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</si>
  <si>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</si>
  <si>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</si>
  <si>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</si>
  <si>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</si>
  <si>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</si>
  <si>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</si>
  <si>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</si>
  <si>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</si>
  <si>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</si>
  <si>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</si>
  <si>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</si>
  <si>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</si>
  <si>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</si>
  <si>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</si>
  <si>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</si>
  <si>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</si>
  <si>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</si>
  <si>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</si>
  <si>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</si>
  <si>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</si>
  <si>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</si>
  <si>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</si>
  <si>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</si>
  <si>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</si>
  <si>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</si>
  <si>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</si>
  <si>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</si>
  <si>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</si>
  <si>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</si>
  <si>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</si>
  <si>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</si>
  <si>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</si>
  <si>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</si>
  <si>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</si>
  <si>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</si>
  <si>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</si>
  <si>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</si>
  <si>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</si>
  <si>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</si>
  <si>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</si>
  <si>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</si>
  <si>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</si>
  <si>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</si>
  <si>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</si>
  <si>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</si>
  <si>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</si>
  <si>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</si>
  <si>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</si>
  <si>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</si>
  <si>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</si>
  <si>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</si>
  <si>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</si>
  <si>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</si>
  <si>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</si>
  <si>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</si>
  <si>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</si>
  <si>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</si>
  <si>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</si>
  <si>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</si>
  <si>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</si>
  <si>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</si>
  <si>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</si>
  <si>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</si>
  <si>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</si>
  <si>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</si>
  <si>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</si>
  <si>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</si>
  <si>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</si>
  <si>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</si>
  <si>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</si>
  <si>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</si>
  <si>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</si>
  <si>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</si>
  <si>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</si>
  <si>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</si>
  <si>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</si>
  <si>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</si>
  <si>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</si>
  <si>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</si>
  <si>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</si>
  <si>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</si>
  <si>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</si>
  <si>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</si>
  <si>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</si>
  <si>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</si>
  <si>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</si>
  <si>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</si>
  <si>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</si>
  <si>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</si>
  <si>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</si>
  <si>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</si>
  <si>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</si>
  <si>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</si>
  <si>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</si>
  <si>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</si>
  <si>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</si>
  <si>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</si>
  <si>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</si>
  <si>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</si>
  <si>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</si>
  <si>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</si>
  <si>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</si>
  <si>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</si>
  <si>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</si>
  <si>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</si>
  <si>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</si>
  <si>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</si>
  <si>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</si>
  <si>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</si>
  <si>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</si>
  <si>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</si>
  <si>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</si>
  <si>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</si>
  <si>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</si>
  <si>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</si>
  <si>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</si>
  <si>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</si>
  <si>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</si>
  <si>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</si>
  <si>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</si>
  <si>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</si>
  <si>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</si>
  <si>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</si>
  <si>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</si>
  <si>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</si>
  <si>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</si>
  <si>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</si>
  <si>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</si>
  <si>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</si>
  <si>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</si>
  <si>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</si>
  <si>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</si>
  <si>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</si>
  <si>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</si>
  <si>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</si>
  <si>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</si>
  <si>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</si>
  <si>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</si>
  <si>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</si>
  <si>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</si>
  <si>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</si>
  <si>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</si>
  <si>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</si>
  <si>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</si>
  <si>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</si>
  <si>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</si>
  <si>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</si>
  <si>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</si>
  <si>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</si>
  <si>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</si>
  <si>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</si>
  <si>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</si>
  <si>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</si>
  <si>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</si>
  <si>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</si>
  <si>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</si>
  <si>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</si>
  <si>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</si>
  <si>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</si>
  <si>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</si>
  <si>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</si>
  <si>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</si>
  <si>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</si>
  <si>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</si>
  <si>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</si>
  <si>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</si>
  <si>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</si>
  <si>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</si>
  <si>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</si>
  <si>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</si>
  <si>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</si>
  <si>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</si>
  <si>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</si>
  <si>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</si>
  <si>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</si>
  <si>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</si>
  <si>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</si>
  <si>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</si>
  <si>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</si>
  <si>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</si>
  <si>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</si>
  <si>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</si>
  <si>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</si>
  <si>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</si>
  <si>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</si>
  <si>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</si>
  <si>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</si>
  <si>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</si>
  <si>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</si>
  <si>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</si>
  <si>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</si>
  <si>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</si>
  <si>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</si>
  <si>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</si>
  <si>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</si>
  <si>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</si>
  <si>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</si>
  <si>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</si>
  <si>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</si>
  <si>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</si>
  <si>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</si>
  <si>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</si>
  <si>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</si>
  <si>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</si>
  <si>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</si>
  <si>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</si>
  <si>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</si>
  <si>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</si>
  <si>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</si>
  <si>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</si>
  <si>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</si>
  <si>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</si>
  <si>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</si>
  <si>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</si>
  <si>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</si>
  <si>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</si>
  <si>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</si>
  <si>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</si>
  <si>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</si>
  <si>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</si>
  <si>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</si>
  <si>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</si>
  <si>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</si>
  <si>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</si>
  <si>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</si>
  <si>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</si>
  <si>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</si>
  <si>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</si>
  <si>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</si>
  <si>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</si>
  <si>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</si>
  <si>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</si>
  <si>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</si>
  <si>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</si>
  <si>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</si>
  <si>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</si>
  <si>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</si>
  <si>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</si>
  <si>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</si>
  <si>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</si>
  <si>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</si>
  <si>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</si>
  <si>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</si>
  <si>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</si>
  <si>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</si>
  <si>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</si>
  <si>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</si>
  <si>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</si>
  <si>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</si>
  <si>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</si>
  <si>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</si>
  <si>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</si>
  <si>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</si>
  <si>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</si>
  <si>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</si>
  <si>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</si>
  <si>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</si>
  <si>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</si>
  <si>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</si>
  <si>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</si>
  <si>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</si>
  <si>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</si>
  <si>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</si>
  <si>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</si>
  <si>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</si>
  <si>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</si>
  <si>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</si>
  <si>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</si>
  <si>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</si>
  <si>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</si>
  <si>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</si>
  <si>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</si>
  <si>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</si>
  <si>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</si>
  <si>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</si>
  <si>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</si>
  <si>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</si>
  <si>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</si>
  <si>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</si>
  <si>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</si>
  <si>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</si>
  <si>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</si>
  <si>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</si>
  <si>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</si>
  <si>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</si>
  <si>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</si>
  <si>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</si>
  <si>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</si>
  <si>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</si>
  <si>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</si>
  <si>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</si>
  <si>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</si>
  <si>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</si>
  <si>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</si>
  <si>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</si>
  <si>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</si>
  <si>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</si>
  <si>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</si>
  <si>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</si>
  <si>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</si>
  <si>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</si>
  <si>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</si>
  <si>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</si>
  <si>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</si>
  <si>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</si>
  <si>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</si>
  <si>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</si>
  <si>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</si>
  <si>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</si>
  <si>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</si>
  <si>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</si>
  <si>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</si>
  <si>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</si>
  <si>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</si>
  <si>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</si>
  <si>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</si>
  <si>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</si>
  <si>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</si>
  <si>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</si>
  <si>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</si>
  <si>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</si>
  <si>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</si>
  <si>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</si>
  <si>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</si>
  <si>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</si>
  <si>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</si>
  <si>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</si>
  <si>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</si>
  <si>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</si>
  <si>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</si>
  <si>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</si>
  <si>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</si>
  <si>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</si>
  <si>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</si>
  <si>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</si>
  <si>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</si>
  <si>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</si>
  <si>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</si>
  <si>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</si>
  <si>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</si>
  <si>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</si>
  <si>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</si>
  <si>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</si>
  <si>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</si>
  <si>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</si>
  <si>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</si>
  <si>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</si>
  <si>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</si>
  <si>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</si>
  <si>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</si>
  <si>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</si>
  <si>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</si>
  <si>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</si>
  <si>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</si>
  <si>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</si>
  <si>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</si>
  <si>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</si>
  <si>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</si>
  <si>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</si>
  <si>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</si>
  <si>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</si>
  <si>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</si>
  <si>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</si>
  <si>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</si>
  <si>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</si>
  <si>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</si>
  <si>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</si>
  <si>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</si>
  <si>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</si>
  <si>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</si>
  <si>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</si>
  <si>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</si>
  <si>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</si>
  <si>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</si>
  <si>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</si>
  <si>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</si>
  <si>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</si>
  <si>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</si>
  <si>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</si>
  <si>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</si>
  <si>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</si>
  <si>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</si>
  <si>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</si>
  <si>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</si>
  <si>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</si>
  <si>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</si>
  <si>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</si>
  <si>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</si>
  <si>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</si>
  <si>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</si>
  <si>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</si>
  <si>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</si>
  <si>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</si>
  <si>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</si>
  <si>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</si>
  <si>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</si>
  <si>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</si>
  <si>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</si>
  <si>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</si>
  <si>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</si>
  <si>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</si>
  <si>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</si>
  <si>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</si>
  <si>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</si>
  <si>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</si>
  <si>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</si>
  <si>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</si>
  <si>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</si>
  <si>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</si>
  <si>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</si>
  <si>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</si>
  <si>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</si>
  <si>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</si>
  <si>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</si>
  <si>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</si>
  <si>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</si>
  <si>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</si>
  <si>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</si>
  <si>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</si>
  <si>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</si>
  <si>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</si>
  <si>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</si>
  <si>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</si>
  <si>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</si>
  <si>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</si>
  <si>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</si>
  <si>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</si>
  <si>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</si>
  <si>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</si>
  <si>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</si>
  <si>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</si>
  <si>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</si>
  <si>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</si>
  <si>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</si>
  <si>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</si>
  <si>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</si>
  <si>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</si>
  <si>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</si>
  <si>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</si>
  <si>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</si>
  <si>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</si>
  <si>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</si>
  <si>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</si>
  <si>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</si>
  <si>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</si>
  <si>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</si>
  <si>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</si>
  <si>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</si>
  <si>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</si>
  <si>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</si>
  <si>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</si>
  <si>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</si>
  <si>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</si>
  <si>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</si>
  <si>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</si>
  <si>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</si>
  <si>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</si>
  <si>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</si>
  <si>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</si>
  <si>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</si>
  <si>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</si>
  <si>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</si>
  <si>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</si>
  <si>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</si>
  <si>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</si>
  <si>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</si>
  <si>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</si>
  <si>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</si>
  <si>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</si>
  <si>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</si>
  <si>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</si>
  <si>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</si>
  <si>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</si>
  <si>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</si>
  <si>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</si>
  <si>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</si>
  <si>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</si>
  <si>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</si>
  <si>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</si>
  <si>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</si>
  <si>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</si>
  <si>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</si>
  <si>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</si>
  <si>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</si>
  <si>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</si>
  <si>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</si>
  <si>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</si>
  <si>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</si>
  <si>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</si>
  <si>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</si>
  <si>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</si>
  <si>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</si>
  <si>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</si>
  <si>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</si>
  <si>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</si>
  <si>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</si>
  <si>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</si>
  <si>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</si>
  <si>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</si>
  <si>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</si>
  <si>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</si>
  <si>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</si>
  <si>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</si>
  <si>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</si>
  <si>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</si>
  <si>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</si>
  <si>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</si>
  <si>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</si>
  <si>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</si>
  <si>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</si>
  <si>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</si>
  <si>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</si>
  <si>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</si>
  <si>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</si>
  <si>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</si>
  <si>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</si>
  <si>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</si>
  <si>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</si>
  <si>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</si>
  <si>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</si>
  <si>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</si>
  <si>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</si>
  <si>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</si>
  <si>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</si>
  <si>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</si>
  <si>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</si>
  <si>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</si>
  <si>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</si>
  <si>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</si>
  <si>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</si>
  <si>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</si>
  <si>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</si>
  <si>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</si>
  <si>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</si>
  <si>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</si>
  <si>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</si>
  <si>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</si>
  <si>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</si>
  <si>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</si>
  <si>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</si>
  <si>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</si>
  <si>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</si>
  <si>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</si>
  <si>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</si>
  <si>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</si>
  <si>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</si>
  <si>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</si>
  <si>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</si>
  <si>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</si>
  <si>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</si>
  <si>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</si>
  <si>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</si>
  <si>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</si>
  <si>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</si>
  <si>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</si>
  <si>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</si>
  <si>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</si>
  <si>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</si>
  <si>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</si>
  <si>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</si>
  <si>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</si>
  <si>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</si>
  <si>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</si>
  <si>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</si>
  <si>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</si>
  <si>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</si>
  <si>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</si>
  <si>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</si>
  <si>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</si>
  <si>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</si>
  <si>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</si>
  <si>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</si>
  <si>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</si>
  <si>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</si>
  <si>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</si>
  <si>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</si>
  <si>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</si>
  <si>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</si>
  <si>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</si>
  <si>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</si>
  <si>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</si>
  <si>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</si>
  <si>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</si>
  <si>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</si>
  <si>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</si>
  <si>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</si>
  <si>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</si>
  <si>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</si>
  <si>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</si>
  <si>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</si>
  <si>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</si>
  <si>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</si>
  <si>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</si>
  <si>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</si>
  <si>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</si>
  <si>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</si>
  <si>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</si>
  <si>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</si>
  <si>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</si>
  <si>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</si>
  <si>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</si>
  <si>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</si>
  <si>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</si>
  <si>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</si>
  <si>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</si>
  <si>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</si>
  <si>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</si>
  <si>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</si>
  <si>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</si>
  <si>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</si>
  <si>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</si>
  <si>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</si>
  <si>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</si>
  <si>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</si>
  <si>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</si>
  <si>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</si>
  <si>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</si>
  <si>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</si>
  <si>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</si>
  <si>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</si>
  <si>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</si>
  <si>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</si>
  <si>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</si>
  <si>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</si>
  <si>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</si>
  <si>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</si>
  <si>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</si>
  <si>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</si>
  <si>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</si>
  <si>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</si>
  <si>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</si>
  <si>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</si>
  <si>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</si>
  <si>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</si>
  <si>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</si>
  <si>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</si>
  <si>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</si>
  <si>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</si>
  <si>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</si>
  <si>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</si>
  <si>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</si>
  <si>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</si>
  <si>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</si>
  <si>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</si>
  <si>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</si>
  <si>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</si>
  <si>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</si>
  <si>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</si>
  <si>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</si>
  <si>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</si>
  <si>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</si>
  <si>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</si>
  <si>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</si>
  <si>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</si>
  <si>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</si>
  <si>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</si>
  <si>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</si>
  <si>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</si>
  <si>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</si>
  <si>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</si>
  <si>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</si>
  <si>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</si>
  <si>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</si>
  <si>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</si>
  <si>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</si>
  <si>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</si>
  <si>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</si>
  <si>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</si>
  <si>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</si>
  <si>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</si>
  <si>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</si>
  <si>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</si>
  <si>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</si>
  <si>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</si>
  <si>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</si>
  <si>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</si>
  <si>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</si>
  <si>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</si>
  <si>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</si>
  <si>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</si>
  <si>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</si>
  <si>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</si>
  <si>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</si>
  <si>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</si>
  <si>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</si>
  <si>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</si>
  <si>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</si>
  <si>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</si>
  <si>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</si>
  <si>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</si>
  <si>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</si>
  <si>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</si>
  <si>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</si>
  <si>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</si>
  <si>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</si>
  <si>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</si>
  <si>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</si>
  <si>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</si>
  <si>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</si>
  <si>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</si>
  <si>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</si>
  <si>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</si>
  <si>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</si>
  <si>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</si>
  <si>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</si>
  <si>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</si>
  <si>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</si>
  <si>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</si>
  <si>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</si>
  <si>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</si>
  <si>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</si>
  <si>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</si>
  <si>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</si>
  <si>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</si>
  <si>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</si>
  <si>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</si>
  <si>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</si>
  <si>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</si>
  <si>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</si>
  <si>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</si>
  <si>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</si>
  <si>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</si>
  <si>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</si>
  <si>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</si>
  <si>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</si>
  <si>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</si>
  <si>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</si>
  <si>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</si>
  <si>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</si>
  <si>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</si>
  <si>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</si>
  <si>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</si>
  <si>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</si>
  <si>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</si>
  <si>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</si>
  <si>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</si>
  <si>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</si>
  <si>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</si>
  <si>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</si>
  <si>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</si>
  <si>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</si>
  <si>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</si>
  <si>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</si>
  <si>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</si>
  <si>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</si>
  <si>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</si>
  <si>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</si>
  <si>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</si>
  <si>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</si>
  <si>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</si>
  <si>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</si>
  <si>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</si>
  <si>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</si>
  <si>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</si>
  <si>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</si>
  <si>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</si>
  <si>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</si>
  <si>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</si>
  <si>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</si>
  <si>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</si>
  <si>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</si>
  <si>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</si>
  <si>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</si>
  <si>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</si>
  <si>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</si>
  <si>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</si>
  <si>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</si>
  <si>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</si>
  <si>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</si>
  <si>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</si>
  <si>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</si>
  <si>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</si>
  <si>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</si>
  <si>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</si>
  <si>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</si>
  <si>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</si>
  <si>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</si>
  <si>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</si>
  <si>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</si>
  <si>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</si>
  <si>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</si>
  <si>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</si>
  <si>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</si>
  <si>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</si>
  <si>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</si>
  <si>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</si>
  <si>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</si>
  <si>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</si>
  <si>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</si>
  <si>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</si>
  <si>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</si>
  <si>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</si>
  <si>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</si>
  <si>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</si>
  <si>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</si>
  <si>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</si>
  <si>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</si>
  <si>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</si>
  <si>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</si>
  <si>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</si>
  <si>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</si>
  <si>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</si>
  <si>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</si>
  <si>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</si>
  <si>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</si>
  <si>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</si>
  <si>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</si>
  <si>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</si>
  <si>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</si>
  <si>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</si>
  <si>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</si>
  <si>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</si>
  <si>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</si>
  <si>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</si>
  <si>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</si>
  <si>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</si>
  <si>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</si>
  <si>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</si>
  <si>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</si>
  <si>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</si>
  <si>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</si>
  <si>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</si>
  <si>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</si>
  <si>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</si>
  <si>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</si>
  <si>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</si>
  <si>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</si>
  <si>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</si>
  <si>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</si>
  <si>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</si>
  <si>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</si>
  <si>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</si>
  <si>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</si>
  <si>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</si>
  <si>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</si>
  <si>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</si>
  <si>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</si>
  <si>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</si>
  <si>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</si>
  <si>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</si>
  <si>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</si>
  <si>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</si>
  <si>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</si>
  <si>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</si>
  <si>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</si>
  <si>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</si>
  <si>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</si>
  <si>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</si>
  <si>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</si>
  <si>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</si>
  <si>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</si>
  <si>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</si>
  <si>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</si>
  <si>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</si>
  <si>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</si>
  <si>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</si>
  <si>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</si>
  <si>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</si>
  <si>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</si>
  <si>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</si>
  <si>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</si>
  <si>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</si>
  <si>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</si>
  <si>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</si>
  <si>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</si>
  <si>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</si>
  <si>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</si>
  <si>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</si>
  <si>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</si>
  <si>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</si>
  <si>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</si>
  <si>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</si>
  <si>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</si>
  <si>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</si>
  <si>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</si>
  <si>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</si>
  <si>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</si>
  <si>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</si>
  <si>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</si>
  <si>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</si>
  <si>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</si>
  <si>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</si>
  <si>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</si>
  <si>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</si>
  <si>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</si>
  <si>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</si>
  <si>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</si>
  <si>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</si>
  <si>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</si>
  <si>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</si>
  <si>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</si>
  <si>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</si>
  <si>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</si>
  <si>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</si>
  <si>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</si>
  <si>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</si>
  <si>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</si>
  <si>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</si>
  <si>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</si>
  <si>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</si>
  <si>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</si>
  <si>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</si>
  <si>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</si>
  <si>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</si>
  <si>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</si>
  <si>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</si>
  <si>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</si>
  <si>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</si>
  <si>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</si>
  <si>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</si>
  <si>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</si>
  <si>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</si>
  <si>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</si>
  <si>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</si>
  <si>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</si>
  <si>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</si>
  <si>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</si>
  <si>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</si>
  <si>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</si>
  <si>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</si>
  <si>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</si>
  <si>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</si>
  <si>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</si>
  <si>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</si>
  <si>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</si>
  <si>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</si>
  <si>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</si>
  <si>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</si>
  <si>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</si>
  <si>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</si>
  <si>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</si>
  <si>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</si>
  <si>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</si>
  <si>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</si>
  <si>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</si>
  <si>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</si>
  <si>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</si>
  <si>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</si>
  <si>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</si>
  <si>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</si>
  <si>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</si>
  <si>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</si>
  <si>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</si>
  <si>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</si>
  <si>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</si>
  <si>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</si>
  <si>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</si>
  <si>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</si>
  <si>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</si>
  <si>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</si>
  <si>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</si>
  <si>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</si>
  <si>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</si>
  <si>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</si>
  <si>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</si>
  <si>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</si>
  <si>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</si>
  <si>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</si>
  <si>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</si>
  <si>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</si>
  <si>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</si>
  <si>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</si>
  <si>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</si>
  <si>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</si>
  <si>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</si>
  <si>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</si>
  <si>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</si>
  <si>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</si>
  <si>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</si>
  <si>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</si>
  <si>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</si>
  <si>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</si>
  <si>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</si>
  <si>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</si>
  <si>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</si>
  <si>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</si>
  <si>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</si>
  <si>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</si>
  <si>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</si>
  <si>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</si>
  <si>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</si>
  <si>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</si>
  <si>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</si>
  <si>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</si>
  <si>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</si>
  <si>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</si>
  <si>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</si>
  <si>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</si>
  <si>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</si>
  <si>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</si>
  <si>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</si>
  <si>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</si>
  <si>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</si>
  <si>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</si>
  <si>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</si>
  <si>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</si>
  <si>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</si>
  <si>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</si>
  <si>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</si>
  <si>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</si>
  <si>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</si>
  <si>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</si>
  <si>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</si>
  <si>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</si>
  <si>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</si>
  <si>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</si>
  <si>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</si>
  <si>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</si>
  <si>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</si>
  <si>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</si>
  <si>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</si>
  <si>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</si>
  <si>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</si>
  <si>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</si>
  <si>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</si>
  <si>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</si>
  <si>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</si>
  <si>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</si>
  <si>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</si>
  <si>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</si>
  <si>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</si>
  <si>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</si>
  <si>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</si>
  <si>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</si>
  <si>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</si>
  <si>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</si>
  <si>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</si>
  <si>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</si>
  <si>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</si>
  <si>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</si>
  <si>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</si>
  <si>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</si>
  <si>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</si>
  <si>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</si>
  <si>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</si>
  <si>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</si>
  <si>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</si>
  <si>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</si>
  <si>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</si>
  <si>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</si>
  <si>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</si>
  <si>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</si>
  <si>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</si>
  <si>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</si>
  <si>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</si>
  <si>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</si>
  <si>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</si>
  <si>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</si>
  <si>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</si>
  <si>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</si>
  <si>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</si>
  <si>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</si>
  <si>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</si>
  <si>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</si>
  <si>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</si>
  <si>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</si>
  <si>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</si>
  <si>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</si>
  <si>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</si>
  <si>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</si>
  <si>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</si>
  <si>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</si>
  <si>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</si>
  <si>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</si>
  <si>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</si>
  <si>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</si>
  <si>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</si>
  <si>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</si>
  <si>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</si>
  <si>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</si>
  <si>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</si>
  <si>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</si>
  <si>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</si>
  <si>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</si>
  <si>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</si>
  <si>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</si>
  <si>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</si>
  <si>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</si>
  <si>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</si>
  <si>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</si>
  <si>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</si>
  <si>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</si>
  <si>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</si>
  <si>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</si>
  <si>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</si>
  <si>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</si>
  <si>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</si>
  <si>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</si>
  <si>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</si>
  <si>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</si>
  <si>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</si>
  <si>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</si>
  <si>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</si>
  <si>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</si>
  <si>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</si>
  <si>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</si>
  <si>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</si>
  <si>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</si>
  <si>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</si>
  <si>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</si>
  <si>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</si>
  <si>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</si>
  <si>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</si>
  <si>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</si>
  <si>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</si>
  <si>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</si>
  <si>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</si>
  <si>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</si>
  <si>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</si>
  <si>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</si>
  <si>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</si>
  <si>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</si>
  <si>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</si>
  <si>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</si>
  <si>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</si>
  <si>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</si>
  <si>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</si>
  <si>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</si>
  <si>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</si>
  <si>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</si>
  <si>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</si>
  <si>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</si>
  <si>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</si>
  <si>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</si>
  <si>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</si>
  <si>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</si>
  <si>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</si>
  <si>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</si>
  <si>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</si>
  <si>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</si>
  <si>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</si>
  <si>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</si>
  <si>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</si>
  <si>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</si>
  <si>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</si>
  <si>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</si>
  <si>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</si>
  <si>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</si>
  <si>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</si>
  <si>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</si>
  <si>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</si>
  <si>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</si>
  <si>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</si>
  <si>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</si>
  <si>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</si>
  <si>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</si>
  <si>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</si>
  <si>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</si>
  <si>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</si>
  <si>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</si>
  <si>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</si>
  <si>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</si>
  <si>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</si>
  <si>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</si>
  <si>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</si>
  <si>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</si>
  <si>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</si>
  <si>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</si>
  <si>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</si>
  <si>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</si>
  <si>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</si>
  <si>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</si>
  <si>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</si>
  <si>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</si>
  <si>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</si>
  <si>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</si>
  <si>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</si>
  <si>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</si>
  <si>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</si>
  <si>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</si>
  <si>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</si>
  <si>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</si>
  <si>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</si>
  <si>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</si>
  <si>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</si>
  <si>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</si>
  <si>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</si>
  <si>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</si>
  <si>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</si>
  <si>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</si>
  <si>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</si>
  <si>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</si>
  <si>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</si>
  <si>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</si>
  <si>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</si>
  <si>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</si>
  <si>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</si>
  <si>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</si>
  <si>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</si>
  <si>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</si>
  <si>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</si>
  <si>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</si>
  <si>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</si>
  <si>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</si>
  <si>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</si>
  <si>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</si>
  <si>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</si>
  <si>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</si>
  <si>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</si>
  <si>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</si>
  <si>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</si>
  <si>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</si>
  <si>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</si>
  <si>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</si>
  <si>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</si>
  <si>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</si>
  <si>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</si>
  <si>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</si>
  <si>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</si>
  <si>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</si>
  <si>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</si>
  <si>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</si>
  <si>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</si>
  <si>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</si>
  <si>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</si>
  <si>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</si>
  <si>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</si>
  <si>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</si>
  <si>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</si>
  <si>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</si>
  <si>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</si>
  <si>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</si>
  <si>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</si>
  <si>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</si>
  <si>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</si>
  <si>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</si>
  <si>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</si>
  <si>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</si>
  <si>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</si>
  <si>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</si>
  <si>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</si>
  <si>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</si>
  <si>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</si>
  <si>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</si>
  <si>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</si>
  <si>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</si>
  <si>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</si>
  <si>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</si>
  <si>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</si>
  <si>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</si>
  <si>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</si>
  <si>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</si>
  <si>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</si>
  <si>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</si>
  <si>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</si>
  <si>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</si>
  <si>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</si>
  <si>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</si>
  <si>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</si>
  <si>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</si>
  <si>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</si>
  <si>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</si>
  <si>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</si>
  <si>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</si>
  <si>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</si>
  <si>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</si>
  <si>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</si>
  <si>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</si>
  <si>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</si>
  <si>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</si>
  <si>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</si>
  <si>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</si>
  <si>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</si>
  <si>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</si>
  <si>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</si>
  <si>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</si>
  <si>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</si>
  <si>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</si>
  <si>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</si>
  <si>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</si>
  <si>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</si>
  <si>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</si>
  <si>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</si>
  <si>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</si>
  <si>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</si>
  <si>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</si>
  <si>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</si>
  <si>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</si>
  <si>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</si>
  <si>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</si>
  <si>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</si>
  <si>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</si>
  <si>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</si>
  <si>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</si>
  <si>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</si>
  <si>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</si>
  <si>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</si>
  <si>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</si>
  <si>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</si>
  <si>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</si>
  <si>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</si>
  <si>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</si>
  <si>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</si>
  <si>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</si>
  <si>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</si>
  <si>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</si>
  <si>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</si>
  <si>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</si>
  <si>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</si>
  <si>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</si>
  <si>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</si>
  <si>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</si>
  <si>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</si>
  <si>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</si>
  <si>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</si>
  <si>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</si>
  <si>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</si>
  <si>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</si>
  <si>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</si>
  <si>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</si>
  <si>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</si>
  <si>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</si>
  <si>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</si>
  <si>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</si>
  <si>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</si>
  <si>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</si>
  <si>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</si>
  <si>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</si>
  <si>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</si>
  <si>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</si>
  <si>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</si>
  <si>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</si>
  <si>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</si>
  <si>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</si>
  <si>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</si>
  <si>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</si>
  <si>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</si>
  <si>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</si>
  <si>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</si>
  <si>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</si>
  <si>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</si>
  <si>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</si>
  <si>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</si>
  <si>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</si>
  <si>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</si>
  <si>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</si>
  <si>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</si>
  <si>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</si>
  <si>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</si>
  <si>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</si>
  <si>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</si>
  <si>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</si>
  <si>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</si>
  <si>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</si>
  <si>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</si>
  <si>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</si>
  <si>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</si>
  <si>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</si>
  <si>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</si>
  <si>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</si>
  <si>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</si>
  <si>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</si>
  <si>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</si>
  <si>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</si>
  <si>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</si>
  <si>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</si>
  <si>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</si>
  <si>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</si>
  <si>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</si>
  <si>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</si>
  <si>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</si>
  <si>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</si>
  <si>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</si>
  <si>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</si>
  <si>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</si>
  <si>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</si>
  <si>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</si>
  <si>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</si>
  <si>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</si>
  <si>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</si>
  <si>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</si>
  <si>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</si>
  <si>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</si>
  <si>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</si>
  <si>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</si>
  <si>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</si>
  <si>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</si>
  <si>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</si>
  <si>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</si>
  <si>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</si>
  <si>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</si>
  <si>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</si>
  <si>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</si>
  <si>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</si>
  <si>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</si>
  <si>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</si>
  <si>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</si>
  <si>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</si>
  <si>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</si>
  <si>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</si>
  <si>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</si>
  <si>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</si>
  <si>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</si>
  <si>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</si>
  <si>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</si>
  <si>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</si>
  <si>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</si>
  <si>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</si>
  <si>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</si>
  <si>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</si>
  <si>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</si>
  <si>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</si>
  <si>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</si>
  <si>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</si>
  <si>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</si>
  <si>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</si>
  <si>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</si>
  <si>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</si>
  <si>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</si>
  <si>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</si>
  <si>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</si>
  <si>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</si>
  <si>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</si>
  <si>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</si>
  <si>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</si>
  <si>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</si>
  <si>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</si>
  <si>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</si>
  <si>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</si>
  <si>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</si>
  <si>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</si>
  <si>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</si>
  <si>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</si>
  <si>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</si>
  <si>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</si>
  <si>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</si>
  <si>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</si>
  <si>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</si>
  <si>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</si>
  <si>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</si>
  <si>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</si>
  <si>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</si>
  <si>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</si>
  <si>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</si>
  <si>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</si>
  <si>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</si>
  <si>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</si>
  <si>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</si>
  <si>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</si>
  <si>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</si>
  <si>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</si>
  <si>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</si>
  <si>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</si>
  <si>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</si>
  <si>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</si>
  <si>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</si>
  <si>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</si>
  <si>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</si>
  <si>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</si>
  <si>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</si>
  <si>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</si>
  <si>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</si>
  <si>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</si>
  <si>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</si>
  <si>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</si>
  <si>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</si>
  <si>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</si>
  <si>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</si>
  <si>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</si>
  <si>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</si>
  <si>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</si>
  <si>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</si>
  <si>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</si>
  <si>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</si>
  <si>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</si>
  <si>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</si>
  <si>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</si>
  <si>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</si>
  <si>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</si>
  <si>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</si>
  <si>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</si>
  <si>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</si>
  <si>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</si>
  <si>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</si>
  <si>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</si>
  <si>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</si>
  <si>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</si>
  <si>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</si>
  <si>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</si>
  <si>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</si>
  <si>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</si>
  <si>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</si>
  <si>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</si>
  <si>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</si>
  <si>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</si>
  <si>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</si>
  <si>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</si>
  <si>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</si>
  <si>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</si>
  <si>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</si>
  <si>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</si>
  <si>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</si>
  <si>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</si>
  <si>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</si>
  <si>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</si>
  <si>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</si>
  <si>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</si>
  <si>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</si>
  <si>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</si>
  <si>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</si>
  <si>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</si>
  <si>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</si>
  <si>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</si>
  <si>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</si>
  <si>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</si>
  <si>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</si>
  <si>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</si>
  <si>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</si>
  <si>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</si>
  <si>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</si>
  <si>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</si>
  <si>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</si>
  <si>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</si>
  <si>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</si>
  <si>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</si>
  <si>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</si>
  <si>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</si>
  <si>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</si>
  <si>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</si>
  <si>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</si>
  <si>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</si>
  <si>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</si>
  <si>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</si>
  <si>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</si>
  <si>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</si>
  <si>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</si>
  <si>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</si>
  <si>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</si>
  <si>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</si>
  <si>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</si>
  <si>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</si>
  <si>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</si>
  <si>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</si>
  <si>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</si>
  <si>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</si>
  <si>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</si>
  <si>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</si>
  <si>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</si>
  <si>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</si>
  <si>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</si>
  <si>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</si>
  <si>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</si>
  <si>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</si>
  <si>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</si>
  <si>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</si>
  <si>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</si>
  <si>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</si>
  <si>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</si>
  <si>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</si>
  <si>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</si>
  <si>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</si>
  <si>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</si>
  <si>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</si>
  <si>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</si>
  <si>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</si>
  <si>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</si>
  <si>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</si>
  <si>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</si>
  <si>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</si>
  <si>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</si>
  <si>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</si>
  <si>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</si>
  <si>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</si>
  <si>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</si>
  <si>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</si>
  <si>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</si>
  <si>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</si>
  <si>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</si>
  <si>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</si>
  <si>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</si>
  <si>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</si>
  <si>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</si>
  <si>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</si>
  <si>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</si>
  <si>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</si>
  <si>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</si>
  <si>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</si>
  <si>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</si>
  <si>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</si>
  <si>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</si>
  <si>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</si>
  <si>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</si>
  <si>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</si>
  <si>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</si>
  <si>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</si>
  <si>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</si>
  <si>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</si>
  <si>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</si>
  <si>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</si>
  <si>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</si>
  <si>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</si>
  <si>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</si>
  <si>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</si>
  <si>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</si>
  <si>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</si>
  <si>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</si>
  <si>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</si>
  <si>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</si>
  <si>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</si>
  <si>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</si>
  <si>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</si>
  <si>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</si>
  <si>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</si>
  <si>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</si>
  <si>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</si>
  <si>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</si>
  <si>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</si>
  <si>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</si>
  <si>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</si>
  <si>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</si>
  <si>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</si>
  <si>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</si>
  <si>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</si>
  <si>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</si>
  <si>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</si>
  <si>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</si>
  <si>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</si>
  <si>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</si>
  <si>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</si>
  <si>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</si>
  <si>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</si>
  <si>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</si>
  <si>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</si>
  <si>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</si>
  <si>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</si>
  <si>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</si>
  <si>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</si>
  <si>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</si>
  <si>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</si>
  <si>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</si>
  <si>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</si>
  <si>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</si>
  <si>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</si>
  <si>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</si>
  <si>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</si>
  <si>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</si>
  <si>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</si>
  <si>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</si>
  <si>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</si>
  <si>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</si>
  <si>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</si>
  <si>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</si>
  <si>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</si>
  <si>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</si>
  <si>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</si>
  <si>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</si>
  <si>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</si>
  <si>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</si>
  <si>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</si>
  <si>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</si>
  <si>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</si>
  <si>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</si>
  <si>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</si>
  <si>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</si>
  <si>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</si>
  <si>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</si>
  <si>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</si>
  <si>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</si>
  <si>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</si>
  <si>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</si>
  <si>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</si>
  <si>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</si>
  <si>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</si>
  <si>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</si>
  <si>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</si>
  <si>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</si>
  <si>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</si>
  <si>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</si>
  <si>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</si>
  <si>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</si>
  <si>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</si>
  <si>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</si>
  <si>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</si>
  <si>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</si>
  <si>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</si>
  <si>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</si>
  <si>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</si>
  <si>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</si>
  <si>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</si>
  <si>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</si>
  <si>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</si>
  <si>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</si>
  <si>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</si>
  <si>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</si>
  <si>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</si>
  <si>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</si>
  <si>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</si>
  <si>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</si>
  <si>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</si>
  <si>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</si>
  <si>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</si>
  <si>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</si>
  <si>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</si>
  <si>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</si>
  <si>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</si>
  <si>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</si>
  <si>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</si>
  <si>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</si>
  <si>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</si>
  <si>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</si>
  <si>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</si>
  <si>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</si>
  <si>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</si>
  <si>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</si>
  <si>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</si>
  <si>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</si>
  <si>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</si>
  <si>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</si>
  <si>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</si>
  <si>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</si>
  <si>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</si>
  <si>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</si>
  <si>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</si>
  <si>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</si>
  <si>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</si>
  <si>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</si>
  <si>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</si>
  <si>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</si>
  <si>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</si>
  <si>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</si>
  <si>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</si>
  <si>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</si>
  <si>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</si>
  <si>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</si>
  <si>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</si>
  <si>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</si>
  <si>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</si>
  <si>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</si>
  <si>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</si>
  <si>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</si>
  <si>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</si>
  <si>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</si>
  <si>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</si>
  <si>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</si>
  <si>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</si>
  <si>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</si>
  <si>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</si>
  <si>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</si>
  <si>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</si>
  <si>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</si>
  <si>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</si>
  <si>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</si>
  <si>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</si>
  <si>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</si>
  <si>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</si>
  <si>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</si>
  <si>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</si>
  <si>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</si>
  <si>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</si>
  <si>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</si>
  <si>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</si>
  <si>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</si>
  <si>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</si>
  <si>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</si>
  <si>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</si>
  <si>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</si>
  <si>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</si>
  <si>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</si>
  <si>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</si>
  <si>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</si>
  <si>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</si>
  <si>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</si>
  <si>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</si>
  <si>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</si>
  <si>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</si>
  <si>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</si>
  <si>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</si>
  <si>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</si>
  <si>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</si>
  <si>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</si>
  <si>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</si>
  <si>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</si>
  <si>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</si>
  <si>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</si>
  <si>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</si>
  <si>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</si>
  <si>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</si>
  <si>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</si>
  <si>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</si>
  <si>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</si>
  <si>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</si>
  <si>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</si>
  <si>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</si>
  <si>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</si>
  <si>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</si>
  <si>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</si>
  <si>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</si>
  <si>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</si>
  <si>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</si>
  <si>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</si>
  <si>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</si>
  <si>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</si>
  <si>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</si>
  <si>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</si>
  <si>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</si>
  <si>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</si>
  <si>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</si>
  <si>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</si>
  <si>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</si>
  <si>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</si>
  <si>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</si>
  <si>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</si>
  <si>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</si>
  <si>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</si>
  <si>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</si>
  <si>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</si>
  <si>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</si>
  <si>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</si>
  <si>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</si>
  <si>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</si>
  <si>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</si>
  <si>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</si>
  <si>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</si>
  <si>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</si>
  <si>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</si>
  <si>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</si>
  <si>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</si>
  <si>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</si>
  <si>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</si>
  <si>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</si>
  <si>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</si>
  <si>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</si>
  <si>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</si>
  <si>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</si>
  <si>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</si>
  <si>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</si>
  <si>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</si>
  <si>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</si>
  <si>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</si>
  <si>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</si>
  <si>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</si>
  <si>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</si>
  <si>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</si>
  <si>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</si>
  <si>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</si>
  <si>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</si>
  <si>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</si>
  <si>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</si>
  <si>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</si>
  <si>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</si>
  <si>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</si>
  <si>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</si>
  <si>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</si>
  <si>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</si>
  <si>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</si>
  <si>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</si>
  <si>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</si>
  <si>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</si>
  <si>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</si>
  <si>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</si>
  <si>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</si>
  <si>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</si>
  <si>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</si>
  <si>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</si>
  <si>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</si>
  <si>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</si>
  <si>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</si>
  <si>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</si>
  <si>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</si>
  <si>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</si>
  <si>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</si>
  <si>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</si>
  <si>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</si>
  <si>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</si>
  <si>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</si>
  <si>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</si>
  <si>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</si>
  <si>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</si>
  <si>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</si>
  <si>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</si>
  <si>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</si>
  <si>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</si>
  <si>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</si>
  <si>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</si>
  <si>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</si>
  <si>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</si>
  <si>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</si>
  <si>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</si>
  <si>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</si>
  <si>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</si>
  <si>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</si>
  <si>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</si>
  <si>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</si>
  <si>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</si>
  <si>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</si>
  <si>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</si>
  <si>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</si>
  <si>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</si>
  <si>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</si>
  <si>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</si>
  <si>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</si>
  <si>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</si>
  <si>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</si>
  <si>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</si>
  <si>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</si>
  <si>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</si>
  <si>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</si>
  <si>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</si>
  <si>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</si>
  <si>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</si>
  <si>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</si>
  <si>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</si>
  <si>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</si>
  <si>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</si>
  <si>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</si>
  <si>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</si>
  <si>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</si>
  <si>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</si>
  <si>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</si>
  <si>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</si>
  <si>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</si>
  <si>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</si>
  <si>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</si>
  <si>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</si>
  <si>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</si>
  <si>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</si>
  <si>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</si>
  <si>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</si>
  <si>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</si>
  <si>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</si>
  <si>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</si>
  <si>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</si>
  <si>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</si>
  <si>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</si>
  <si>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</si>
  <si>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</si>
  <si>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</si>
  <si>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</si>
  <si>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</si>
  <si>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</si>
  <si>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</si>
  <si>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</si>
  <si>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</si>
  <si>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</si>
  <si>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</si>
  <si>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</si>
  <si>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</si>
  <si>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</si>
  <si>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</si>
  <si>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</si>
  <si>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</si>
  <si>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</si>
  <si>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</si>
  <si>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</si>
  <si>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</si>
  <si>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</si>
  <si>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</si>
  <si>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</si>
  <si>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</si>
  <si>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</si>
  <si>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</si>
  <si>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</si>
  <si>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</si>
  <si>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</si>
  <si>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</si>
  <si>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</si>
  <si>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</si>
  <si>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</si>
  <si>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</si>
  <si>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</si>
  <si>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</si>
  <si>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</si>
  <si>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</si>
  <si>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</si>
  <si>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</si>
  <si>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</si>
  <si>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</si>
  <si>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</si>
  <si>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</si>
  <si>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</si>
  <si>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</si>
  <si>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</si>
  <si>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</si>
  <si>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</si>
  <si>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</si>
  <si>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</si>
  <si>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</si>
  <si>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</si>
  <si>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</si>
  <si>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</si>
  <si>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</si>
  <si>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</si>
  <si>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</si>
  <si>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</si>
  <si>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</si>
  <si>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</si>
  <si>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</si>
  <si>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</si>
  <si>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</si>
  <si>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</si>
  <si>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</si>
  <si>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</si>
  <si>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</si>
  <si>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</si>
  <si>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</si>
  <si>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</si>
  <si>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</si>
  <si>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</si>
  <si>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</si>
  <si>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</si>
  <si>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</si>
  <si>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</si>
  <si>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</si>
  <si>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</si>
  <si>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</si>
  <si>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</si>
  <si>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</si>
  <si>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</si>
  <si>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</si>
  <si>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</si>
  <si>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</si>
  <si>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</si>
  <si>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</si>
  <si>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</si>
  <si>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</si>
  <si>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</si>
  <si>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</si>
  <si>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</si>
  <si>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</si>
  <si>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</si>
  <si>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</si>
  <si>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</si>
  <si>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</si>
  <si>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</si>
  <si>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</si>
  <si>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</si>
  <si>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</si>
  <si>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</si>
  <si>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</si>
  <si>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</si>
  <si>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</si>
  <si>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</si>
  <si>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</si>
  <si>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</si>
  <si>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</si>
  <si>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</si>
  <si>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</si>
  <si>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</si>
  <si>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</si>
  <si>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</si>
  <si>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</si>
  <si>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</si>
  <si>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</si>
  <si>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</si>
  <si>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</si>
  <si>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</si>
  <si>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</si>
  <si>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</si>
  <si>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</si>
  <si>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</si>
  <si>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</si>
  <si>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</si>
  <si>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</si>
  <si>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</si>
  <si>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</si>
  <si>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</si>
  <si>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</si>
  <si>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</si>
  <si>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</si>
  <si>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</si>
  <si>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</si>
  <si>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</si>
  <si>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</si>
  <si>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</si>
  <si>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</si>
  <si>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</si>
  <si>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</si>
  <si>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</si>
  <si>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</si>
  <si>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</si>
  <si>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</si>
  <si>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</si>
  <si>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</si>
  <si>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</si>
  <si>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</si>
  <si>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</si>
  <si>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</si>
  <si>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</si>
  <si>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</si>
  <si>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</si>
  <si>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</si>
  <si>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</si>
  <si>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</si>
  <si>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</si>
  <si>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</si>
  <si>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</si>
  <si>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</si>
  <si>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</si>
  <si>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</si>
  <si>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</si>
  <si>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</si>
  <si>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</si>
  <si>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</si>
  <si>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</si>
  <si>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</si>
  <si>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</si>
  <si>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</si>
  <si>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</si>
  <si>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</si>
  <si>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</si>
  <si>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</si>
  <si>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</si>
  <si>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</si>
  <si>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</si>
  <si>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</si>
  <si>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</si>
  <si>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</si>
  <si>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</si>
  <si>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</si>
  <si>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</si>
  <si>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</si>
  <si>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</si>
  <si>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</si>
  <si>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</si>
  <si>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</si>
  <si>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</si>
  <si>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</si>
  <si>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</si>
  <si>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</si>
  <si>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</si>
  <si>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</si>
  <si>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</si>
  <si>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</si>
  <si>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</si>
  <si>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</si>
  <si>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</si>
  <si>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</si>
  <si>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</si>
  <si>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</si>
  <si>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</si>
  <si>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</si>
  <si>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</si>
  <si>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</si>
  <si>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</si>
  <si>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</si>
  <si>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</si>
  <si>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</si>
  <si>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</si>
  <si>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</si>
  <si>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</si>
  <si>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</si>
  <si>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</si>
  <si>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</si>
  <si>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</si>
  <si>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</si>
  <si>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</si>
  <si>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</si>
  <si>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</si>
  <si>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</si>
  <si>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</si>
  <si>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</si>
  <si>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</si>
  <si>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</si>
  <si>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</si>
  <si>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</si>
  <si>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</si>
  <si>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</si>
  <si>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</si>
  <si>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</si>
  <si>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</si>
  <si>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</si>
  <si>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</si>
  <si>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</si>
  <si>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</si>
  <si>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</si>
  <si>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</si>
  <si>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</si>
  <si>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</si>
  <si>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</si>
  <si>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</si>
  <si>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</si>
  <si>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</si>
  <si>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</si>
  <si>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</si>
  <si>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</si>
  <si>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</si>
  <si>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</si>
  <si>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</si>
  <si>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</si>
  <si>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</si>
  <si>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</si>
  <si>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</si>
  <si>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</si>
  <si>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</si>
  <si>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</si>
  <si>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</si>
  <si>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</si>
  <si>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</si>
  <si>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</si>
  <si>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</si>
  <si>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</si>
  <si>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</si>
  <si>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</si>
  <si>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</si>
  <si>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</si>
  <si>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</si>
  <si>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</si>
  <si>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</si>
  <si>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</si>
  <si>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</si>
  <si>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</si>
  <si>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</si>
  <si>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</si>
  <si>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</si>
  <si>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</si>
  <si>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</si>
  <si>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</si>
  <si>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</si>
  <si>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</si>
  <si>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</si>
  <si>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</si>
  <si>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</si>
  <si>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</si>
  <si>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</si>
  <si>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</si>
  <si>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</si>
  <si>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</si>
  <si>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</si>
  <si>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</si>
  <si>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</si>
  <si>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</si>
  <si>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</si>
  <si>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</si>
  <si>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</si>
  <si>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</si>
  <si>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</si>
  <si>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</si>
  <si>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</si>
  <si>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</si>
  <si>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</si>
  <si>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</si>
  <si>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</si>
  <si>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</si>
  <si>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</si>
  <si>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</si>
  <si>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</si>
  <si>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</si>
  <si>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</si>
  <si>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</si>
  <si>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</si>
  <si>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</si>
  <si>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</si>
  <si>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</si>
  <si>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</si>
  <si>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</si>
  <si>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</si>
  <si>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</si>
  <si>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</si>
  <si>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</si>
  <si>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</si>
  <si>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</si>
  <si>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</si>
  <si>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</si>
  <si>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</si>
  <si>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</si>
  <si>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</si>
  <si>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</si>
  <si>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</si>
  <si>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</si>
  <si>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</si>
  <si>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</si>
  <si>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</si>
  <si>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</si>
  <si>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</si>
  <si>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</si>
  <si>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</si>
  <si>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</si>
  <si>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</si>
  <si>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</si>
  <si>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</si>
  <si>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</si>
  <si>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</si>
  <si>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</si>
  <si>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</si>
  <si>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</si>
  <si>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</si>
  <si>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</si>
  <si>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</si>
  <si>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</si>
  <si>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</si>
  <si>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</si>
  <si>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</si>
  <si>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</si>
  <si>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</si>
  <si>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</si>
  <si>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</si>
  <si>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</si>
  <si>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</si>
  <si>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</si>
  <si>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</si>
  <si>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</si>
  <si>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</si>
  <si>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</si>
  <si>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</si>
  <si>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</si>
  <si>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</si>
  <si>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</si>
  <si>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</si>
  <si>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</si>
  <si>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</si>
  <si>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</si>
  <si>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</si>
  <si>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</si>
  <si>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</si>
  <si>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</si>
  <si>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</si>
  <si>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</si>
  <si>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</si>
  <si>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</si>
  <si>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</si>
  <si>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</si>
  <si>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</si>
  <si>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</si>
  <si>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</si>
  <si>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</si>
  <si>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</si>
  <si>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</si>
  <si>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</si>
  <si>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</si>
  <si>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</si>
  <si>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</si>
  <si>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</si>
  <si>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</si>
  <si>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</si>
  <si>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</si>
  <si>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</si>
  <si>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</si>
  <si>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</si>
  <si>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</si>
  <si>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</si>
  <si>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</si>
  <si>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</si>
  <si>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</si>
  <si>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</si>
  <si>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</si>
  <si>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</si>
  <si>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</si>
  <si>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</si>
  <si>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</si>
  <si>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</si>
  <si>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</si>
  <si>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</si>
  <si>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</si>
  <si>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</si>
  <si>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</si>
  <si>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</si>
  <si>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</si>
  <si>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</si>
  <si>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</si>
  <si>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</si>
  <si>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</si>
  <si>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</si>
  <si>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</si>
  <si>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</si>
  <si>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</si>
  <si>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</si>
  <si>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</si>
  <si>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</si>
  <si>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</si>
  <si>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</si>
  <si>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</si>
  <si>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</si>
  <si>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</si>
  <si>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</si>
  <si>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</si>
  <si>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</si>
  <si>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</si>
  <si>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</si>
  <si>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</si>
  <si>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</si>
  <si>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</si>
  <si>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</si>
  <si>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</si>
  <si>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</si>
  <si>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</si>
  <si>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</si>
  <si>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</si>
  <si>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</si>
  <si>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</si>
  <si>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</si>
  <si>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</si>
  <si>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</si>
  <si>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</si>
  <si>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</si>
  <si>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</si>
  <si>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</si>
  <si>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</si>
  <si>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</si>
  <si>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</si>
  <si>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</si>
  <si>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</si>
  <si>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</si>
  <si>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</si>
  <si>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</si>
  <si>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</si>
  <si>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</si>
  <si>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</si>
  <si>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</si>
  <si>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</si>
  <si>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</si>
  <si>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</si>
  <si>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</si>
  <si>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</si>
  <si>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</si>
  <si>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</si>
  <si>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</si>
  <si>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</si>
  <si>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</si>
  <si>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</si>
  <si>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</si>
  <si>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</si>
  <si>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</si>
  <si>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</si>
  <si>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</si>
  <si>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</si>
  <si>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</si>
  <si>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</si>
  <si>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</si>
  <si>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</si>
  <si>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</si>
  <si>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</si>
  <si>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</si>
  <si>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</si>
  <si>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</si>
  <si>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</si>
  <si>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</si>
  <si>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</si>
  <si>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</si>
  <si>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</si>
  <si>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</si>
  <si>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</si>
  <si>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</si>
  <si>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</si>
  <si>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</si>
  <si>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</si>
  <si>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</si>
  <si>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</si>
  <si>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</si>
  <si>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</si>
  <si>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</si>
  <si>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</si>
  <si>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</si>
  <si>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</si>
  <si>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</si>
  <si>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</si>
  <si>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</si>
  <si>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</si>
  <si>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</si>
  <si>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</si>
  <si>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</si>
  <si>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</si>
  <si>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</si>
  <si>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</si>
  <si>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</si>
  <si>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</si>
  <si>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</si>
  <si>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</si>
  <si>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</si>
  <si>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</si>
  <si>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</si>
  <si>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</si>
  <si>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</si>
  <si>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</si>
  <si>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</si>
  <si>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</si>
  <si>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</si>
  <si>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</si>
  <si>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</si>
  <si>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</si>
  <si>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</si>
  <si>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</si>
  <si>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</si>
  <si>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</si>
  <si>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</si>
  <si>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</si>
  <si>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</si>
  <si>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</si>
  <si>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</si>
  <si>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</si>
  <si>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</si>
  <si>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</si>
  <si>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</si>
  <si>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</si>
  <si>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</si>
  <si>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</si>
  <si>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</si>
  <si>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</si>
  <si>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</si>
  <si>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</si>
  <si>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</si>
  <si>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</si>
  <si>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</si>
  <si>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</si>
  <si>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</si>
  <si>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</si>
  <si>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</si>
  <si>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</si>
  <si>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</si>
  <si>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</si>
  <si>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</si>
  <si>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</si>
  <si>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</si>
  <si>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</si>
  <si>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</si>
  <si>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</si>
  <si>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</si>
  <si>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</si>
  <si>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</si>
  <si>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</si>
  <si>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</si>
  <si>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</si>
  <si>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</si>
  <si>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</si>
  <si>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</si>
  <si>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</si>
  <si>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</si>
  <si>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</si>
  <si>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</si>
  <si>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</si>
  <si>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</si>
  <si>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</si>
  <si>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</si>
  <si>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</si>
  <si>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</si>
  <si>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</si>
  <si>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</si>
  <si>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</si>
  <si>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</si>
  <si>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</si>
  <si>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</si>
  <si>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</si>
  <si>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</si>
  <si>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</si>
  <si>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</si>
  <si>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</si>
  <si>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</si>
  <si>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</si>
  <si>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</si>
  <si>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</si>
  <si>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</si>
  <si>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</si>
  <si>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</si>
  <si>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</si>
  <si>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</si>
  <si>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</si>
  <si>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</si>
  <si>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</si>
  <si>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</si>
  <si>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</si>
  <si>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</si>
  <si>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</si>
  <si>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</si>
  <si>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</si>
  <si>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</si>
  <si>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</si>
  <si>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</si>
  <si>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</si>
  <si>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</si>
  <si>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</si>
  <si>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</si>
  <si>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</si>
  <si>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</si>
  <si>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</si>
  <si>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</si>
  <si>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</si>
  <si>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</si>
  <si>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</si>
  <si>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</si>
  <si>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</si>
  <si>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</si>
  <si>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</si>
  <si>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</si>
  <si>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</si>
  <si>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</si>
  <si>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</si>
  <si>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</si>
  <si>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</si>
  <si>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</si>
  <si>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</si>
  <si>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</si>
  <si>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</si>
  <si>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</si>
  <si>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</si>
  <si>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</si>
  <si>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</si>
  <si>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</si>
  <si>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</si>
  <si>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</si>
  <si>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</si>
  <si>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</si>
  <si>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</si>
  <si>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</si>
  <si>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</si>
  <si>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</si>
  <si>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</si>
  <si>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</si>
  <si>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</si>
  <si>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</si>
  <si>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</si>
  <si>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</si>
  <si>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</si>
  <si>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</si>
  <si>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</si>
  <si>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</si>
  <si>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</si>
  <si>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</si>
  <si>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</si>
  <si>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</si>
  <si>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</si>
  <si>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</si>
  <si>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</si>
  <si>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</si>
  <si>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</si>
  <si>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</si>
  <si>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</si>
  <si>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</si>
  <si>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</si>
  <si>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</si>
  <si>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</si>
  <si>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</si>
  <si>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</si>
  <si>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</si>
  <si>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</si>
  <si>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</si>
  <si>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</si>
  <si>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</si>
  <si>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</si>
  <si>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</si>
  <si>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</si>
  <si>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</si>
  <si>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</si>
  <si>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</si>
  <si>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</si>
  <si>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</si>
  <si>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</si>
  <si>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</si>
  <si>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</si>
  <si>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</si>
  <si>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</si>
  <si>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</si>
  <si>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</si>
  <si>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</si>
  <si>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</si>
  <si>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</si>
  <si>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</si>
  <si>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</si>
  <si>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</si>
  <si>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</si>
  <si>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</si>
  <si>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</si>
  <si>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</si>
  <si>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</si>
  <si>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</si>
  <si>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</si>
  <si>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</si>
  <si>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</si>
  <si>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</si>
  <si>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</si>
  <si>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</si>
  <si>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</si>
  <si>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</si>
  <si>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</si>
  <si>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</si>
  <si>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</si>
  <si>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</si>
  <si>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</si>
  <si>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</si>
  <si>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</si>
  <si>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</si>
  <si>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</si>
  <si>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</si>
  <si>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</si>
  <si>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</si>
  <si>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</si>
  <si>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</si>
  <si>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</si>
  <si>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</si>
  <si>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</si>
  <si>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</si>
  <si>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</si>
  <si>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</si>
  <si>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</si>
  <si>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</si>
  <si>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</si>
  <si>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</si>
  <si>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</si>
  <si>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</si>
  <si>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</si>
  <si>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</si>
  <si>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</si>
  <si>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</si>
  <si>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</si>
  <si>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</si>
  <si>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</si>
  <si>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</si>
  <si>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</si>
  <si>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</si>
  <si>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</si>
  <si>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</si>
  <si>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</si>
  <si>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</si>
  <si>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</si>
  <si>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</si>
  <si>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</si>
  <si>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</si>
  <si>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</si>
  <si>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</si>
  <si>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</si>
  <si>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</si>
  <si>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</si>
  <si>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</si>
  <si>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</si>
  <si>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</si>
  <si>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</si>
  <si>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</si>
  <si>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</si>
  <si>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</si>
  <si>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</si>
  <si>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</si>
  <si>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</si>
  <si>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</si>
  <si>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</si>
  <si>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</si>
  <si>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</si>
  <si>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</si>
  <si>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</si>
  <si>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</si>
  <si>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</si>
  <si>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</si>
  <si>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</si>
  <si>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</si>
  <si>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</si>
  <si>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</si>
  <si>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</si>
  <si>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</si>
  <si>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</si>
  <si>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</si>
  <si>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</si>
  <si>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</si>
  <si>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</si>
  <si>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</si>
  <si>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</si>
  <si>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</si>
  <si>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</si>
  <si>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</si>
  <si>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</si>
  <si>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</si>
  <si>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</si>
  <si>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</si>
  <si>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</si>
  <si>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</si>
  <si>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</si>
  <si>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</si>
  <si>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</si>
  <si>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</si>
  <si>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</si>
  <si>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</si>
  <si>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</si>
  <si>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</si>
  <si>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</si>
  <si>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</si>
  <si>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</si>
  <si>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</si>
  <si>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</si>
  <si>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</si>
  <si>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</si>
  <si>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</si>
  <si>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</si>
  <si>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</si>
  <si>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</si>
  <si>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</si>
  <si>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</si>
  <si>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</si>
  <si>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</si>
  <si>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</si>
  <si>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</si>
  <si>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</si>
  <si>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</si>
  <si>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</si>
  <si>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</si>
  <si>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</si>
  <si>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</si>
  <si>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</si>
  <si>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</si>
  <si>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</si>
  <si>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</si>
  <si>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</si>
  <si>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</si>
  <si>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</si>
  <si>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</si>
  <si>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</si>
  <si>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</si>
  <si>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</si>
  <si>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</si>
  <si>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</si>
  <si>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</si>
  <si>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</si>
  <si>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</si>
  <si>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</si>
  <si>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</si>
  <si>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</si>
  <si>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</si>
  <si>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</si>
  <si>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</si>
  <si>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</si>
  <si>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</si>
  <si>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</si>
  <si>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</si>
  <si>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</si>
  <si>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</si>
  <si>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</si>
  <si>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</si>
  <si>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</si>
  <si>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</si>
  <si>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</si>
  <si>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</si>
  <si>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</si>
  <si>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</si>
  <si>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</si>
  <si>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</si>
  <si>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</si>
  <si>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</si>
  <si>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</si>
  <si>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</si>
  <si>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</si>
  <si>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</si>
  <si>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</si>
  <si>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</si>
  <si>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</si>
  <si>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</si>
  <si>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</si>
  <si>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</si>
  <si>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</si>
  <si>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</si>
  <si>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</si>
  <si>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</si>
  <si>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</si>
  <si>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</si>
  <si>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</si>
  <si>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</si>
  <si>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</si>
  <si>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</si>
  <si>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</si>
  <si>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</si>
  <si>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</si>
  <si>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</si>
  <si>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</si>
  <si>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</si>
  <si>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</si>
  <si>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</si>
  <si>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</si>
  <si>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</si>
  <si>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</si>
  <si>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</si>
  <si>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</si>
  <si>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</si>
  <si>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</si>
  <si>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</si>
  <si>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</si>
  <si>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</si>
  <si>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</si>
  <si>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</si>
  <si>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</si>
  <si>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</si>
  <si>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</si>
  <si>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</si>
  <si>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</si>
  <si>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</si>
  <si>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</si>
  <si>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</si>
  <si>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</si>
  <si>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</si>
  <si>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</si>
  <si>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</si>
  <si>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</si>
  <si>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</si>
  <si>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</si>
  <si>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</si>
  <si>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</si>
  <si>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</si>
  <si>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</si>
  <si>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</si>
  <si>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</si>
  <si>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</si>
  <si>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</si>
  <si>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</si>
  <si>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</si>
  <si>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</si>
  <si>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</si>
  <si>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</si>
  <si>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</si>
  <si>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</si>
  <si>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</si>
  <si>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</si>
  <si>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</si>
  <si>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</si>
  <si>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</si>
  <si>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</si>
  <si>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</si>
  <si>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</si>
  <si>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</si>
  <si>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</si>
  <si>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</si>
  <si>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</si>
  <si>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</si>
  <si>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</si>
  <si>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</si>
  <si>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</si>
  <si>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</si>
  <si>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</si>
  <si>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</si>
  <si>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</si>
  <si>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</si>
  <si>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</si>
  <si>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</si>
  <si>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</si>
  <si>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</si>
  <si>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</si>
  <si>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</si>
  <si>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</si>
  <si>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</si>
  <si>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</si>
  <si>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</si>
  <si>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</si>
  <si>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</si>
  <si>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</si>
  <si>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</si>
  <si>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</si>
  <si>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</si>
  <si>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</si>
  <si>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</si>
  <si>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</si>
  <si>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</si>
  <si>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</si>
  <si>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</si>
  <si>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</si>
  <si>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</si>
  <si>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</si>
  <si>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</si>
  <si>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</si>
  <si>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</si>
  <si>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</si>
  <si>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</si>
  <si>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</si>
  <si>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</si>
  <si>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</si>
  <si>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</si>
  <si>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</si>
  <si>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</si>
  <si>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</si>
  <si>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</si>
  <si>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</si>
  <si>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</si>
  <si>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</si>
  <si>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</si>
  <si>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</si>
  <si>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</si>
  <si>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</si>
  <si>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</si>
  <si>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</si>
  <si>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</si>
  <si>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</si>
  <si>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</si>
  <si>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</si>
  <si>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</si>
  <si>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</si>
  <si>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</si>
  <si>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</si>
  <si>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</si>
  <si>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</si>
  <si>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</si>
  <si>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</si>
  <si>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</si>
  <si>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</si>
  <si>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</si>
  <si>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</si>
  <si>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</si>
  <si>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</si>
  <si>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</si>
  <si>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</si>
  <si>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</si>
  <si>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</si>
  <si>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</si>
  <si>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</si>
  <si>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</si>
  <si>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</si>
  <si>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</si>
  <si>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</si>
  <si>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</si>
  <si>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</si>
  <si>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</si>
  <si>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</si>
  <si>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</si>
  <si>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</si>
  <si>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</si>
  <si>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</si>
  <si>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</si>
  <si>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</si>
  <si>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</si>
  <si>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</si>
  <si>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</si>
  <si>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</si>
  <si>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</si>
  <si>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</si>
  <si>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</si>
  <si>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</si>
  <si>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</si>
  <si>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</si>
  <si>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</si>
  <si>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</si>
  <si>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</si>
  <si>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</si>
  <si>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</si>
  <si>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</si>
  <si>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</si>
  <si>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</si>
  <si>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</si>
  <si>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</si>
  <si>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</si>
  <si>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</si>
  <si>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</si>
  <si>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</si>
  <si>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</si>
  <si>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</si>
  <si>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</si>
  <si>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</si>
  <si>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</si>
  <si>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</si>
  <si>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</si>
  <si>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</si>
  <si>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</si>
  <si>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</si>
  <si>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</si>
  <si>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</si>
  <si>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</si>
  <si>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</si>
  <si>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</si>
  <si>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</si>
  <si>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</si>
  <si>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</si>
  <si>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</si>
  <si>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</si>
  <si>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</si>
  <si>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</si>
  <si>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</si>
  <si>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</si>
  <si>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</si>
  <si>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</si>
  <si>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</si>
  <si>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</si>
  <si>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</si>
  <si>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</si>
  <si>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</si>
  <si>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</si>
  <si>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</si>
  <si>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</si>
  <si>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</si>
  <si>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</si>
  <si>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</si>
  <si>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</si>
  <si>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</si>
  <si>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</si>
  <si>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</si>
  <si>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</si>
  <si>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</si>
  <si>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</si>
  <si>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</si>
  <si>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</si>
  <si>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</si>
  <si>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</si>
  <si>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</si>
  <si>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</si>
  <si>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</si>
  <si>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</si>
  <si>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</si>
  <si>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</si>
  <si>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</si>
  <si>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</si>
  <si>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</si>
  <si>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</si>
  <si>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</si>
  <si>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</si>
  <si>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</si>
  <si>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</si>
  <si>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</si>
  <si>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</si>
  <si>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</si>
  <si>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</si>
  <si>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</si>
  <si>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</si>
  <si>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</si>
  <si>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</si>
  <si>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</si>
  <si>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</si>
  <si>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</si>
  <si>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</si>
  <si>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</si>
  <si>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</si>
  <si>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</si>
  <si>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</si>
  <si>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</si>
  <si>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</si>
  <si>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</si>
  <si>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</si>
  <si>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</si>
  <si>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</si>
  <si>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</si>
  <si>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</si>
  <si>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</si>
  <si>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</si>
  <si>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</si>
  <si>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</si>
  <si>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</si>
  <si>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</si>
  <si>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</si>
  <si>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</si>
  <si>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</si>
  <si>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</si>
  <si>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</si>
  <si>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</si>
  <si>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</si>
  <si>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</si>
  <si>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</si>
  <si>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</si>
  <si>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</si>
  <si>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</si>
  <si>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</si>
  <si>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</si>
  <si>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</si>
  <si>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</si>
  <si>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</si>
  <si>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</si>
  <si>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</si>
  <si>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</si>
  <si>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</si>
  <si>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</si>
  <si>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</si>
  <si>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</si>
  <si>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</si>
  <si>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</si>
  <si>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</si>
  <si>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</si>
  <si>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</si>
  <si>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</si>
  <si>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</si>
  <si>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</si>
  <si>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</si>
  <si>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</si>
  <si>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</si>
  <si>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</si>
  <si>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</si>
  <si>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</si>
  <si>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</si>
  <si>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</si>
  <si>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</si>
  <si>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</si>
  <si>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</si>
  <si>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</si>
  <si>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</si>
  <si>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</si>
  <si>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</si>
  <si>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</si>
  <si>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</si>
  <si>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</si>
  <si>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</si>
  <si>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</si>
  <si>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</si>
  <si>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</si>
  <si>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</si>
  <si>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</si>
  <si>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</si>
  <si>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</si>
  <si>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</si>
  <si>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</si>
  <si>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</si>
  <si>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</si>
  <si>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</si>
  <si>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</si>
  <si>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</si>
  <si>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</si>
  <si>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</si>
  <si>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</si>
  <si>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</si>
  <si>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</si>
  <si>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</si>
  <si>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</si>
  <si>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</si>
  <si>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</si>
  <si>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</si>
  <si>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</si>
  <si>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</si>
  <si>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</si>
  <si>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</si>
  <si>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</si>
  <si>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</si>
  <si>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</si>
  <si>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</si>
  <si>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</si>
  <si>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</si>
  <si>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</si>
  <si>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</si>
  <si>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</si>
  <si>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</si>
  <si>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</si>
  <si>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</si>
  <si>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</si>
  <si>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</si>
  <si>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</si>
  <si>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</si>
  <si>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</si>
  <si>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</si>
  <si>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</si>
  <si>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</si>
  <si>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</si>
  <si>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</si>
  <si>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</si>
  <si>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</si>
  <si>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</si>
  <si>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</si>
  <si>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</si>
  <si>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</si>
  <si>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</si>
  <si>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</si>
  <si>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</si>
  <si>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</si>
  <si>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</si>
  <si>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</si>
  <si>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</si>
  <si>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</si>
  <si>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</si>
  <si>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</si>
  <si>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</si>
  <si>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</si>
  <si>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</si>
  <si>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</si>
  <si>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</si>
  <si>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</si>
  <si>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</si>
  <si>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</si>
  <si>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</si>
  <si>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</si>
  <si>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</si>
  <si>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</si>
  <si>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</si>
  <si>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</si>
  <si>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</si>
  <si>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</si>
  <si>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</si>
  <si>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</si>
  <si>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</si>
  <si>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</si>
  <si>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</si>
  <si>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</si>
  <si>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</si>
  <si>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</si>
  <si>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</si>
  <si>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</si>
  <si>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</si>
  <si>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</si>
  <si>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</si>
  <si>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</si>
  <si>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</si>
  <si>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</si>
  <si>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</si>
  <si>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</si>
  <si>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</si>
  <si>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</si>
  <si>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</si>
  <si>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</si>
  <si>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</si>
  <si>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</si>
  <si>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</si>
  <si>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</si>
  <si>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</si>
  <si>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</si>
  <si>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</si>
  <si>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</si>
  <si>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</si>
  <si>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</si>
  <si>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</si>
  <si>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</si>
  <si>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</si>
  <si>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</si>
  <si>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</si>
  <si>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</si>
  <si>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</si>
  <si>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</si>
  <si>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</si>
  <si>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</si>
  <si>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</si>
  <si>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</si>
  <si>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</si>
  <si>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</si>
  <si>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</si>
  <si>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</si>
  <si>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</si>
  <si>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</si>
  <si>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</si>
  <si>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</si>
  <si>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</si>
  <si>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</si>
  <si>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</si>
  <si>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</si>
  <si>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</si>
  <si>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</si>
  <si>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</si>
  <si>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</si>
  <si>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</si>
  <si>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</si>
  <si>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</si>
  <si>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</si>
  <si>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</si>
  <si>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</si>
  <si>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</si>
  <si>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</si>
  <si>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</si>
  <si>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</si>
  <si>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</si>
  <si>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</si>
  <si>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</si>
  <si>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</si>
  <si>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</si>
  <si>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</si>
  <si>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</si>
  <si>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</si>
  <si>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</si>
  <si>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</si>
  <si>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</si>
  <si>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</si>
  <si>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</si>
  <si>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</si>
  <si>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</si>
  <si>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</si>
  <si>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</si>
  <si>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</si>
  <si>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</si>
  <si>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</si>
  <si>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</si>
  <si>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</si>
  <si>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</si>
  <si>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</si>
  <si>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</si>
  <si>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</si>
  <si>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</si>
  <si>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</si>
  <si>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</si>
  <si>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</si>
  <si>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</si>
  <si>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</si>
  <si>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</si>
  <si>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</si>
  <si>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</si>
  <si>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</si>
  <si>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</si>
  <si>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</si>
  <si>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</si>
  <si>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</si>
  <si>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</si>
  <si>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</si>
  <si>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</si>
  <si>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</si>
  <si>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</si>
  <si>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</si>
  <si>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</si>
  <si>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</si>
  <si>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</si>
  <si>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</si>
  <si>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</si>
  <si>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</si>
  <si>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</si>
  <si>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</si>
  <si>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</si>
  <si>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</si>
  <si>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</si>
  <si>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</si>
  <si>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</si>
  <si>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</si>
  <si>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</si>
  <si>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</si>
  <si>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</si>
  <si>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</si>
  <si>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</si>
  <si>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</si>
  <si>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</si>
  <si>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</si>
  <si>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</si>
  <si>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</si>
  <si>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</si>
  <si>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</si>
  <si>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</si>
  <si>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</si>
  <si>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</si>
  <si>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</si>
  <si>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</si>
  <si>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</si>
  <si>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</si>
  <si>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</si>
  <si>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</si>
  <si>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</si>
  <si>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</si>
  <si>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</si>
  <si>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</si>
  <si>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</si>
  <si>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</si>
  <si>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</si>
  <si>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</si>
  <si>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</si>
  <si>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</si>
  <si>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</si>
  <si>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</si>
  <si>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</si>
  <si>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</si>
  <si>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</si>
  <si>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</si>
  <si>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</si>
  <si>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</si>
  <si>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</si>
  <si>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</si>
  <si>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</si>
  <si>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</si>
  <si>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</si>
  <si>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</si>
  <si>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</si>
  <si>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</si>
  <si>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</si>
  <si>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</si>
  <si>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</si>
  <si>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</si>
  <si>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</si>
  <si>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</si>
  <si>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</si>
  <si>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</si>
  <si>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</si>
  <si>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</si>
  <si>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</si>
  <si>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</si>
  <si>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</si>
  <si>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</si>
  <si>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</si>
  <si>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</si>
  <si>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</si>
  <si>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</si>
  <si>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</si>
  <si>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</si>
  <si>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</si>
  <si>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</si>
  <si>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</si>
  <si>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</si>
  <si>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</si>
  <si>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</si>
  <si>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</si>
  <si>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</si>
  <si>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</si>
  <si>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</si>
  <si>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</si>
  <si>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</si>
  <si>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</si>
  <si>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</si>
  <si>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</si>
  <si>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</si>
  <si>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</si>
  <si>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</si>
  <si>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</si>
  <si>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</si>
  <si>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</si>
  <si>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</si>
  <si>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</si>
  <si>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</si>
  <si>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</si>
  <si>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</si>
  <si>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</si>
  <si>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</si>
  <si>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</si>
  <si>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</si>
  <si>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</si>
  <si>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</si>
  <si>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</si>
  <si>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</si>
  <si>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</si>
  <si>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</si>
  <si>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</si>
  <si>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</si>
  <si>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</si>
  <si>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</si>
  <si>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</si>
  <si>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</si>
  <si>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</si>
  <si>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</si>
  <si>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</si>
  <si>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</si>
  <si>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</si>
  <si>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</si>
  <si>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</si>
  <si>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</si>
  <si>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</si>
  <si>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</si>
  <si>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</si>
  <si>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</si>
  <si>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</si>
  <si>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</si>
  <si>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</si>
  <si>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</si>
  <si>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</si>
  <si>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</si>
  <si>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</si>
  <si>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</si>
  <si>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</si>
  <si>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</si>
  <si>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</si>
  <si>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</si>
  <si>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</si>
  <si>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</si>
  <si>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</si>
  <si>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</si>
  <si>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</si>
  <si>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</si>
  <si>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</si>
  <si>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</si>
  <si>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</si>
  <si>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</si>
  <si>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</si>
  <si>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</si>
  <si>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</si>
  <si>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</si>
  <si>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</si>
  <si>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</si>
  <si>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</si>
  <si>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</si>
  <si>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</si>
  <si>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</si>
  <si>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</si>
  <si>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</si>
  <si>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</si>
  <si>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</si>
  <si>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</si>
  <si>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</si>
  <si>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</si>
  <si>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</si>
  <si>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</si>
  <si>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</si>
  <si>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</si>
  <si>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</si>
  <si>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</si>
  <si>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</si>
  <si>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</si>
  <si>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</si>
  <si>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</si>
  <si>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</si>
  <si>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</si>
  <si>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</si>
  <si>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</si>
  <si>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</si>
  <si>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</si>
  <si>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</si>
  <si>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</si>
  <si>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</si>
  <si>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</si>
  <si>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</si>
  <si>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</si>
  <si>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</si>
  <si>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</si>
  <si>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</si>
  <si>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</si>
  <si>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</si>
  <si>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</si>
  <si>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</si>
  <si>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</si>
  <si>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</si>
  <si>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</si>
  <si>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</si>
  <si>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</si>
  <si>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</si>
  <si>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</si>
  <si>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</si>
  <si>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</si>
  <si>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</si>
  <si>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</si>
  <si>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</si>
  <si>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</si>
  <si>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</si>
  <si>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</si>
  <si>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</si>
  <si>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</si>
  <si>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</si>
  <si>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</si>
  <si>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</si>
  <si>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</si>
  <si>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</si>
  <si>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</si>
  <si>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</si>
  <si>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</si>
  <si>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</si>
  <si>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</si>
  <si>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</si>
  <si>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</si>
  <si>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</si>
  <si>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</si>
  <si>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</si>
  <si>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</si>
  <si>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</si>
  <si>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</si>
  <si>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</si>
  <si>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</si>
  <si>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</si>
  <si>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</si>
  <si>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</si>
  <si>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</si>
  <si>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</si>
  <si>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</si>
  <si>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</si>
  <si>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</si>
  <si>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</si>
  <si>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</si>
  <si>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</si>
  <si>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</si>
  <si>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</si>
  <si>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</si>
  <si>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</si>
  <si>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</si>
  <si>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</si>
  <si>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</si>
  <si>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</si>
  <si>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</si>
  <si>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</si>
  <si>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</si>
  <si>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</si>
  <si>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</si>
  <si>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</si>
  <si>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</si>
  <si>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</si>
  <si>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</si>
  <si>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</si>
  <si>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</si>
  <si>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</si>
  <si>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</si>
  <si>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</si>
  <si>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</si>
  <si>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</si>
  <si>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</si>
  <si>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</si>
  <si>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</si>
  <si>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</si>
  <si>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</si>
  <si>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</si>
  <si>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</si>
  <si>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</si>
  <si>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</si>
  <si>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</si>
  <si>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</si>
  <si>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</si>
  <si>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</si>
  <si>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</si>
  <si>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</si>
  <si>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</si>
  <si>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</si>
  <si>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</si>
  <si>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</si>
  <si>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</si>
  <si>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</si>
  <si>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</si>
  <si>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</si>
  <si>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</si>
  <si>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</si>
  <si>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</si>
  <si>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</si>
  <si>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</si>
  <si>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</si>
  <si>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</si>
  <si>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</si>
  <si>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</si>
  <si>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</si>
  <si>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</si>
  <si>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</si>
  <si>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</si>
  <si>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</si>
  <si>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</si>
  <si>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</si>
  <si>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</si>
  <si>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</si>
  <si>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</si>
  <si>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</si>
  <si>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</si>
  <si>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</si>
  <si>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</si>
  <si>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</si>
  <si>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</si>
  <si>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</si>
  <si>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</si>
  <si>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</si>
  <si>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</si>
  <si>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</si>
  <si>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</si>
  <si>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</si>
  <si>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</si>
  <si>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</si>
  <si>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</si>
  <si>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</si>
  <si>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</si>
  <si>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</si>
  <si>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</si>
  <si>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</si>
  <si>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</si>
  <si>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</si>
  <si>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</si>
  <si>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</si>
  <si>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</si>
  <si>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</si>
  <si>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</si>
  <si>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</si>
  <si>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</si>
  <si>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</si>
  <si>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</si>
  <si>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</si>
  <si>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</si>
  <si>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</si>
  <si>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</si>
  <si>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</si>
  <si>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</si>
  <si>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</si>
  <si>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</si>
  <si>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</si>
  <si>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</si>
  <si>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</si>
  <si>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</si>
  <si>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</si>
  <si>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</si>
  <si>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</si>
  <si>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</si>
  <si>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</si>
  <si>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</si>
  <si>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</si>
  <si>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</si>
  <si>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</si>
  <si>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</si>
  <si>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</si>
  <si>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</si>
  <si>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</si>
  <si>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</si>
  <si>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</si>
  <si>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</si>
  <si>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</si>
  <si>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</si>
  <si>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</si>
  <si>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</si>
  <si>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</si>
  <si>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</si>
  <si>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</si>
  <si>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</si>
  <si>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</si>
  <si>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</si>
  <si>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</si>
  <si>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</si>
  <si>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</si>
  <si>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</si>
  <si>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</si>
  <si>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</si>
  <si>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</si>
  <si>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</si>
  <si>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</si>
  <si>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</si>
  <si>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</si>
  <si>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</si>
  <si>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</si>
  <si>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</si>
  <si>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</si>
  <si>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</si>
  <si>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</si>
  <si>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</si>
  <si>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</si>
  <si>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</si>
  <si>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</si>
  <si>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</si>
  <si>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</si>
  <si>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</si>
  <si>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</si>
  <si>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</si>
  <si>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</si>
  <si>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</si>
  <si>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</si>
  <si>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</si>
  <si>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</si>
  <si>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</si>
  <si>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</si>
  <si>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</si>
  <si>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</si>
  <si>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</si>
  <si>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</si>
  <si>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</si>
  <si>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</si>
  <si>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</si>
  <si>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</si>
  <si>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</si>
  <si>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</si>
  <si>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</si>
  <si>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</si>
  <si>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</si>
  <si>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</si>
  <si>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</si>
  <si>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</si>
  <si>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</si>
  <si>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</si>
  <si>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</si>
  <si>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</si>
  <si>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</si>
  <si>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</si>
  <si>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</si>
  <si>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</si>
  <si>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</si>
  <si>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</si>
  <si>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</si>
  <si>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</si>
  <si>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</si>
  <si>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</si>
  <si>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</si>
  <si>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</si>
  <si>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</si>
  <si>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</si>
  <si>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</si>
  <si>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</si>
  <si>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</si>
  <si>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</si>
  <si>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</si>
  <si>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</si>
  <si>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</si>
  <si>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</si>
  <si>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</si>
  <si>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</si>
  <si>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</si>
  <si>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</si>
  <si>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</si>
  <si>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</si>
  <si>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</si>
  <si>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</si>
  <si>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</si>
  <si>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</si>
  <si>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</si>
  <si>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</si>
  <si>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</si>
  <si>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</si>
  <si>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</si>
  <si>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</si>
  <si>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</si>
  <si>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</si>
  <si>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</si>
  <si>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</si>
  <si>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</si>
  <si>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</si>
  <si>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</si>
  <si>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</si>
  <si>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</si>
  <si>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</si>
  <si>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</si>
  <si>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</si>
  <si>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</si>
  <si>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</si>
  <si>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</si>
  <si>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</si>
  <si>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</si>
  <si>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</si>
  <si>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</si>
  <si>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</si>
  <si>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</si>
  <si>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</si>
  <si>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</si>
  <si>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</si>
  <si>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</si>
  <si>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</si>
  <si>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</si>
  <si>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</si>
  <si>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</si>
  <si>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</si>
  <si>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</si>
  <si>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</si>
  <si>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</si>
  <si>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</si>
  <si>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</si>
  <si>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</si>
  <si>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</si>
  <si>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</si>
  <si>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</si>
  <si>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</si>
  <si>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</si>
  <si>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</si>
  <si>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</si>
  <si>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</si>
  <si>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</si>
  <si>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</si>
  <si>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</si>
  <si>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</si>
  <si>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</si>
  <si>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</si>
  <si>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</si>
  <si>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</si>
  <si>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</si>
  <si>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</si>
  <si>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</si>
  <si>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</si>
  <si>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</si>
  <si>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</si>
  <si>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</si>
  <si>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</si>
  <si>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</si>
  <si>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</si>
  <si>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</si>
  <si>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</si>
  <si>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</si>
  <si>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</si>
  <si>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</si>
  <si>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</si>
  <si>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</si>
  <si>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</si>
  <si>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</si>
  <si>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</si>
  <si>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</si>
  <si>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</si>
  <si>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</si>
  <si>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</si>
  <si>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</si>
  <si>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</si>
  <si>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</si>
  <si>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</si>
  <si>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</si>
  <si>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</si>
  <si>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</si>
  <si>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</si>
  <si>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</si>
  <si>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</si>
  <si>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</si>
  <si>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</si>
  <si>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</si>
  <si>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</si>
  <si>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</si>
  <si>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</si>
  <si>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</si>
  <si>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</si>
  <si>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</si>
  <si>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</si>
  <si>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</si>
  <si>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</si>
  <si>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</si>
  <si>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</si>
  <si>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</si>
  <si>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</si>
  <si>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</si>
  <si>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</si>
  <si>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</si>
  <si>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</si>
  <si>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</si>
  <si>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</si>
  <si>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</si>
  <si>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</si>
  <si>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</si>
  <si>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</si>
  <si>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</si>
  <si>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</si>
  <si>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</si>
  <si>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</si>
  <si>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</si>
  <si>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</si>
  <si>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</si>
  <si>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</si>
  <si>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</si>
  <si>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</si>
  <si>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</si>
  <si>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</si>
  <si>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</si>
  <si>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</si>
  <si>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</si>
  <si>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</si>
  <si>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</si>
  <si>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</si>
  <si>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</si>
  <si>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</si>
  <si>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</si>
  <si>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</si>
  <si>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</si>
  <si>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</si>
  <si>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</si>
  <si>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</si>
  <si>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</si>
  <si>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</si>
  <si>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</si>
  <si>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</si>
  <si>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</si>
  <si>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</si>
  <si>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</si>
  <si>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</si>
  <si>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</si>
  <si>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</si>
  <si>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</si>
  <si>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</si>
  <si>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</si>
  <si>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</si>
  <si>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</si>
  <si>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</si>
  <si>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</si>
  <si>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</si>
  <si>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</si>
  <si>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</si>
  <si>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</si>
  <si>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</si>
  <si>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</si>
  <si>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</si>
  <si>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</si>
  <si>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</si>
  <si>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</si>
  <si>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</si>
  <si>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</si>
  <si>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</si>
  <si>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</si>
  <si>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</si>
  <si>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</si>
  <si>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</si>
  <si>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</si>
  <si>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</si>
  <si>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</si>
  <si>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</si>
  <si>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</si>
  <si>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</si>
  <si>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</si>
  <si>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</si>
  <si>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</si>
  <si>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</si>
  <si>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</si>
  <si>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</si>
  <si>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</si>
  <si>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</si>
  <si>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</si>
  <si>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</si>
  <si>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</si>
  <si>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</si>
  <si>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</si>
  <si>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</si>
  <si>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</si>
  <si>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</si>
  <si>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</si>
  <si>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</si>
  <si>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</si>
  <si>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</si>
  <si>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</si>
  <si>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</si>
  <si>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</si>
  <si>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</si>
  <si>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</si>
  <si>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</si>
  <si>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</si>
  <si>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</si>
  <si>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</si>
  <si>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</si>
  <si>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</si>
  <si>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</si>
  <si>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</si>
  <si>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</si>
  <si>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</si>
  <si>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</si>
  <si>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</si>
  <si>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</si>
  <si>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</si>
  <si>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</si>
  <si>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</si>
  <si>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</si>
  <si>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</si>
  <si>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</si>
  <si>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</si>
  <si>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</si>
  <si>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</si>
  <si>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</si>
  <si>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</si>
  <si>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</si>
  <si>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</si>
  <si>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</si>
  <si>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</si>
  <si>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</si>
  <si>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</si>
  <si>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</si>
  <si>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</si>
  <si>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</si>
  <si>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</si>
  <si>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</si>
  <si>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</si>
  <si>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</si>
  <si>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</si>
  <si>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</si>
  <si>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</si>
  <si>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</si>
  <si>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</si>
  <si>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</si>
  <si>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</si>
  <si>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</si>
  <si>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</si>
  <si>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</si>
  <si>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</si>
  <si>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</si>
  <si>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</si>
  <si>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</si>
  <si>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</si>
  <si>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</si>
  <si>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</si>
  <si>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</si>
  <si>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</si>
  <si>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</si>
  <si>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</si>
  <si>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</si>
  <si>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</si>
  <si>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</si>
  <si>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</si>
  <si>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</si>
  <si>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</si>
  <si>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</si>
  <si>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</si>
  <si>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</si>
  <si>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</si>
  <si>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</si>
  <si>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</si>
  <si>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</si>
  <si>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</si>
  <si>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</si>
  <si>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</si>
  <si>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</si>
  <si>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</si>
  <si>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</si>
  <si>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</si>
  <si>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</si>
  <si>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</si>
  <si>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</si>
  <si>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</si>
  <si>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</si>
  <si>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</si>
  <si>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</si>
  <si>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</si>
  <si>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</si>
  <si>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</si>
  <si>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</si>
  <si>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</si>
  <si>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</si>
  <si>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</si>
  <si>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</si>
  <si>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</si>
  <si>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</si>
  <si>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</si>
  <si>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</si>
  <si>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</si>
  <si>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</si>
  <si>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</si>
  <si>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</si>
  <si>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</si>
  <si>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</si>
  <si>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</si>
  <si>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</si>
  <si>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</si>
  <si>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</si>
  <si>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</si>
  <si>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</si>
  <si>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</si>
  <si>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</si>
  <si>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</si>
  <si>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</si>
  <si>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</si>
  <si>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</si>
  <si>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</si>
  <si>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</si>
  <si>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</si>
  <si>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</si>
  <si>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</si>
  <si>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</si>
  <si>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</si>
  <si>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</si>
  <si>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</si>
  <si>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</si>
  <si>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</si>
  <si>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</si>
  <si>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</si>
  <si>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</si>
  <si>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</si>
  <si>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</si>
  <si>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</si>
  <si>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</si>
  <si>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</si>
  <si>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</si>
  <si>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</si>
  <si>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</si>
  <si>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</si>
  <si>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</si>
  <si>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</si>
  <si>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</si>
  <si>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</si>
  <si>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</si>
  <si>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</si>
  <si>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</si>
  <si>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</si>
  <si>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</si>
  <si>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</si>
  <si>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</si>
  <si>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</si>
  <si>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</si>
  <si>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</si>
  <si>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</si>
  <si>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</si>
  <si>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</si>
  <si>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</si>
  <si>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</si>
  <si>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</si>
  <si>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</si>
  <si>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</si>
  <si>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</si>
  <si>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</si>
  <si>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</si>
  <si>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</si>
  <si>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</si>
  <si>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</si>
  <si>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</si>
  <si>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</si>
  <si>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</si>
  <si>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</si>
  <si>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</si>
  <si>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</si>
  <si>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</si>
  <si>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</si>
  <si>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</si>
  <si>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</si>
  <si>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</si>
  <si>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</si>
  <si>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</si>
  <si>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</si>
  <si>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</si>
  <si>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</si>
  <si>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</si>
  <si>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</si>
  <si>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</si>
  <si>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</si>
  <si>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</si>
  <si>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</si>
  <si>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</si>
  <si>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</si>
  <si>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</si>
  <si>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</si>
  <si>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</si>
  <si>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</si>
  <si>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</si>
  <si>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</si>
  <si>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</si>
  <si>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</si>
  <si>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</si>
  <si>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</si>
  <si>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</si>
  <si>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</si>
  <si>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</si>
  <si>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</si>
  <si>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</si>
  <si>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</si>
  <si>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</si>
  <si>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</si>
  <si>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</si>
  <si>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</si>
  <si>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</si>
  <si>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</si>
  <si>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</si>
  <si>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</si>
  <si>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</si>
  <si>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</si>
  <si>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</si>
  <si>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</si>
  <si>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</si>
  <si>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</si>
  <si>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</si>
  <si>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</si>
  <si>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</si>
  <si>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</si>
  <si>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</si>
  <si>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</si>
  <si>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</si>
  <si>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</si>
  <si>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</si>
  <si>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</si>
  <si>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</si>
  <si>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</si>
  <si>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</si>
  <si>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</si>
  <si>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</si>
  <si>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</si>
  <si>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</si>
  <si>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</si>
  <si>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</si>
  <si>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</si>
  <si>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</si>
  <si>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</si>
  <si>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</si>
  <si>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</si>
  <si>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</si>
  <si>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</si>
  <si>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</si>
  <si>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</si>
  <si>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</si>
  <si>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</si>
  <si>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</si>
  <si>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</si>
  <si>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</si>
  <si>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</si>
  <si>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</si>
  <si>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</si>
  <si>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</si>
  <si>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</si>
  <si>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</si>
  <si>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</si>
  <si>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</si>
  <si>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</si>
  <si>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</si>
  <si>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</si>
  <si>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</si>
  <si>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</si>
  <si>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</si>
  <si>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</si>
  <si>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</si>
  <si>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</si>
  <si>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</si>
  <si>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</si>
  <si>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</si>
  <si>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</si>
  <si>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</si>
  <si>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</si>
  <si>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</si>
  <si>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</si>
  <si>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</si>
  <si>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</si>
  <si>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</si>
  <si>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</si>
  <si>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</si>
  <si>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</si>
  <si>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</si>
  <si>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</si>
  <si>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</si>
  <si>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</si>
  <si>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</si>
  <si>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</si>
  <si>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</si>
  <si>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</si>
  <si>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</si>
  <si>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</si>
  <si>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</si>
  <si>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</si>
  <si>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</si>
  <si>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</si>
  <si>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</si>
  <si>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</si>
  <si>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</si>
  <si>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</si>
  <si>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</si>
  <si>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</si>
  <si>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</si>
  <si>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</si>
  <si>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</si>
  <si>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</si>
  <si>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</si>
  <si>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</si>
  <si>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</si>
  <si>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</si>
  <si>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</si>
  <si>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</si>
  <si>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</si>
  <si>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</si>
  <si>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</si>
  <si>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</si>
  <si>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</si>
  <si>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</si>
  <si>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</si>
  <si>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</si>
  <si>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</si>
  <si>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</si>
  <si>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</si>
  <si>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</si>
  <si>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</si>
  <si>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</si>
  <si>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</si>
  <si>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</si>
  <si>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</si>
  <si>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</si>
  <si>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</si>
  <si>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</si>
  <si>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</si>
  <si>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</si>
  <si>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</si>
  <si>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</si>
  <si>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</si>
  <si>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</si>
  <si>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</si>
  <si>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</si>
  <si>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</si>
  <si>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</si>
  <si>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</si>
  <si>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</si>
  <si>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</si>
  <si>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</si>
  <si>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</si>
  <si>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</si>
  <si>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</si>
  <si>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</si>
  <si>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</si>
  <si>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</si>
  <si>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</si>
  <si>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</si>
  <si>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</si>
  <si>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</si>
  <si>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</si>
  <si>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</si>
  <si>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</si>
  <si>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</si>
  <si>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</si>
  <si>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</si>
  <si>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</si>
  <si>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</si>
  <si>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</si>
  <si>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</si>
  <si>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</si>
  <si>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</si>
  <si>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</si>
  <si>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</si>
  <si>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</si>
  <si>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</si>
  <si>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</si>
  <si>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</si>
  <si>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</si>
  <si>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</si>
  <si>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</si>
  <si>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</si>
  <si>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</si>
  <si>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</si>
  <si>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</si>
  <si>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</si>
  <si>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</si>
  <si>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</si>
  <si>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</si>
  <si>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</si>
  <si>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</si>
  <si>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</si>
  <si>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</si>
  <si>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</si>
  <si>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</si>
  <si>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</si>
  <si>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</si>
  <si>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</si>
  <si>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</si>
  <si>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</si>
  <si>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</si>
  <si>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</si>
  <si>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</si>
  <si>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</si>
  <si>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</si>
  <si>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</si>
  <si>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</si>
  <si>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</si>
  <si>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</si>
  <si>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</si>
  <si>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</si>
  <si>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</si>
  <si>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</si>
  <si>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</si>
  <si>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</si>
  <si>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</si>
  <si>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</si>
  <si>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</si>
  <si>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</si>
  <si>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</si>
  <si>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</si>
  <si>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</si>
  <si>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</si>
  <si>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</si>
  <si>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</si>
  <si>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</si>
  <si>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</si>
  <si>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</si>
  <si>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</si>
  <si>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</si>
  <si>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</si>
  <si>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</si>
  <si>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</si>
  <si>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</si>
  <si>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</si>
  <si>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</si>
  <si>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</si>
  <si>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</si>
  <si>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</si>
  <si>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</si>
  <si>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</si>
  <si>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</si>
  <si>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</si>
  <si>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</si>
  <si>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</si>
  <si>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</si>
  <si>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</si>
  <si>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</si>
  <si>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</si>
  <si>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</si>
  <si>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</si>
  <si>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</si>
  <si>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</si>
  <si>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</si>
  <si>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</si>
  <si>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</si>
  <si>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</si>
  <si>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</si>
  <si>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</si>
  <si>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</si>
  <si>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</si>
  <si>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</si>
  <si>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</si>
  <si>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</si>
  <si>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</si>
  <si>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</si>
  <si>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</si>
  <si>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</si>
  <si>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</si>
  <si>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</si>
  <si>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</si>
  <si>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</si>
  <si>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</si>
  <si>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</si>
  <si>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</si>
  <si>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</si>
  <si>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</si>
  <si>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</si>
  <si>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</si>
  <si>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</si>
  <si>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</si>
  <si>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</si>
  <si>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</si>
  <si>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</si>
  <si>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</si>
  <si>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</si>
  <si>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</si>
  <si>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</si>
  <si>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</si>
  <si>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</si>
  <si>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</si>
  <si>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</si>
  <si>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</si>
  <si>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</si>
  <si>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</si>
  <si>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</si>
  <si>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</si>
  <si>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</si>
  <si>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</si>
  <si>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</si>
  <si>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</si>
  <si>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</si>
  <si>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</si>
  <si>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</si>
  <si>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</si>
  <si>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</si>
  <si>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</si>
  <si>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</si>
  <si>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</si>
  <si>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</si>
  <si>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</si>
  <si>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</si>
  <si>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</si>
  <si>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</si>
  <si>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</si>
  <si>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</si>
  <si>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</si>
  <si>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</si>
  <si>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</si>
  <si>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</si>
  <si>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</si>
  <si>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</si>
  <si>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</si>
  <si>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</si>
  <si>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</si>
  <si>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</si>
  <si>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</si>
  <si>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</si>
  <si>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</si>
  <si>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</si>
  <si>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</si>
  <si>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</si>
  <si>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</si>
  <si>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</si>
  <si>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</si>
  <si>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</si>
  <si>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</si>
  <si>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</si>
  <si>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</si>
  <si>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</si>
  <si>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</si>
  <si>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</si>
  <si>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</si>
  <si>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</si>
  <si>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</si>
  <si>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</si>
  <si>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</si>
  <si>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</si>
  <si>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</si>
  <si>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</si>
  <si>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</si>
  <si>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</si>
  <si>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</si>
  <si>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</si>
  <si>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</si>
  <si>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</si>
  <si>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</si>
  <si>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</si>
  <si>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</si>
  <si>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</si>
  <si>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</si>
  <si>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</si>
  <si>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</si>
  <si>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</si>
  <si>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</si>
  <si>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</si>
  <si>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</si>
  <si>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</si>
  <si>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</si>
  <si>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</si>
  <si>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</si>
  <si>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</si>
  <si>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</si>
  <si>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</si>
  <si>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</si>
  <si>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</si>
  <si>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</si>
  <si>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</si>
  <si>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</si>
  <si>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</si>
  <si>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</si>
  <si>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</si>
  <si>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</si>
  <si>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</si>
  <si>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</si>
  <si>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</si>
  <si>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</si>
  <si>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</si>
  <si>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</si>
  <si>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</si>
  <si>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</si>
  <si>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</si>
  <si>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</si>
  <si>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</si>
  <si>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</si>
  <si>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</si>
  <si>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</si>
  <si>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</si>
  <si>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</si>
  <si>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</si>
  <si>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</si>
  <si>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</si>
  <si>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</si>
  <si>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</si>
  <si>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</si>
  <si>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</si>
  <si>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</si>
  <si>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</si>
  <si>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</si>
  <si>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</si>
  <si>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</si>
  <si>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</si>
  <si>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</si>
  <si>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</si>
  <si>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</si>
  <si>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</si>
  <si>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</si>
  <si>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</si>
  <si>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</si>
  <si>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</si>
  <si>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</si>
  <si>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</si>
  <si>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</si>
  <si>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</si>
  <si>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</si>
  <si>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</si>
  <si>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</si>
  <si>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</si>
  <si>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</si>
  <si>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</si>
  <si>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</si>
  <si>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</si>
  <si>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</si>
  <si>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</si>
  <si>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</si>
  <si>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</si>
  <si>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</si>
  <si>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</si>
  <si>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</si>
  <si>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</si>
  <si>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</si>
  <si>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</si>
  <si>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</si>
  <si>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</si>
  <si>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</si>
  <si>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</si>
  <si>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</si>
  <si>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</si>
  <si>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</si>
  <si>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</si>
  <si>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</si>
  <si>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</si>
  <si>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</si>
  <si>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</si>
  <si>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</si>
  <si>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</si>
  <si>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</si>
  <si>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</si>
  <si>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</si>
  <si>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</si>
  <si>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</si>
  <si>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</si>
  <si>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</si>
  <si>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</si>
  <si>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</si>
  <si>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</si>
  <si>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</si>
  <si>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</si>
  <si>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</si>
  <si>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</si>
  <si>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</si>
  <si>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</si>
  <si>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</si>
  <si>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</si>
  <si>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</si>
  <si>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</si>
  <si>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</si>
  <si>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</si>
  <si>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</si>
  <si>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</si>
  <si>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</si>
  <si>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</si>
  <si>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</si>
  <si>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</si>
  <si>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</si>
  <si>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</si>
  <si>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</si>
  <si>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</si>
  <si>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</si>
  <si>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</si>
  <si>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</si>
  <si>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</si>
  <si>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</si>
  <si>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</si>
  <si>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</si>
  <si>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</si>
  <si>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</si>
  <si>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</si>
  <si>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</si>
  <si>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</si>
  <si>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</si>
  <si>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</si>
  <si>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</si>
  <si>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</si>
  <si>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</si>
  <si>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</si>
  <si>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</si>
  <si>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</si>
  <si>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</si>
  <si>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</si>
  <si>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</si>
  <si>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</si>
  <si>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</si>
  <si>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</si>
  <si>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</si>
  <si>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</si>
  <si>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</si>
  <si>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</si>
  <si>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</si>
  <si>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</si>
  <si>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</si>
  <si>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</si>
  <si>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</si>
  <si>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</si>
  <si>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</si>
  <si>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</si>
  <si>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</si>
  <si>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</si>
  <si>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</si>
  <si>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</si>
  <si>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</si>
  <si>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</si>
  <si>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</si>
  <si>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</si>
  <si>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</si>
  <si>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</si>
  <si>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</si>
  <si>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</si>
  <si>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</si>
  <si>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</si>
  <si>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</si>
  <si>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</si>
  <si>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</si>
  <si>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</si>
  <si>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</si>
  <si>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</si>
  <si>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</si>
  <si>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</si>
  <si>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</si>
  <si>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</si>
  <si>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</si>
  <si>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</si>
  <si>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</si>
  <si>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</si>
  <si>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</si>
  <si>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</si>
  <si>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</si>
  <si>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</si>
  <si>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</si>
  <si>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</si>
  <si>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</si>
  <si>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</si>
  <si>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</si>
  <si>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</si>
  <si>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</si>
  <si>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</si>
  <si>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</si>
  <si>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</si>
  <si>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</si>
  <si>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</si>
  <si>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</si>
  <si>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</si>
  <si>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</si>
  <si>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</si>
  <si>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</si>
  <si>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</si>
  <si>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</si>
  <si>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</si>
  <si>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</si>
  <si>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</si>
  <si>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</si>
  <si>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</si>
  <si>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</si>
  <si>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</si>
  <si>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</si>
  <si>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</si>
  <si>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</si>
  <si>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</si>
  <si>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</si>
  <si>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</si>
  <si>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</si>
  <si>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</si>
  <si>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</si>
  <si>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</si>
  <si>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</si>
  <si>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</si>
  <si>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</si>
  <si>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</si>
  <si>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</si>
  <si>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</si>
  <si>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</si>
  <si>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</si>
  <si>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</si>
  <si>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</si>
  <si>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</si>
  <si>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</si>
  <si>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</si>
  <si>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</si>
  <si>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</si>
  <si>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</si>
  <si>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</si>
  <si>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</si>
  <si>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</si>
  <si>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</si>
  <si>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</si>
  <si>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</si>
  <si>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</si>
  <si>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</si>
  <si>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</si>
  <si>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</si>
  <si>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</si>
  <si>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</si>
  <si>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</si>
  <si>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</si>
  <si>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</si>
  <si>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</si>
  <si>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</si>
  <si>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</si>
  <si>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</si>
  <si>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</si>
  <si>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</si>
  <si>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</si>
  <si>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</si>
  <si>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</si>
  <si>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</si>
  <si>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</si>
  <si>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</si>
  <si>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</si>
  <si>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</si>
  <si>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</si>
  <si>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</si>
  <si>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</si>
  <si>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</si>
  <si>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</si>
  <si>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</si>
  <si>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</si>
  <si>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</si>
  <si>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</si>
  <si>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</si>
  <si>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</si>
  <si>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</si>
  <si>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</si>
  <si>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</si>
  <si>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</si>
  <si>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</si>
  <si>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</si>
  <si>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</si>
  <si>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</si>
  <si>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</si>
  <si>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</si>
  <si>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</si>
  <si>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</si>
  <si>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</si>
  <si>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</si>
  <si>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</si>
  <si>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</si>
  <si>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</si>
  <si>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</si>
  <si>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</si>
  <si>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</si>
  <si>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</si>
  <si>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</si>
  <si>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</si>
  <si>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</si>
  <si>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</si>
  <si>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</si>
  <si>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</si>
  <si>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</si>
  <si>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</si>
  <si>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</si>
  <si>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</si>
  <si>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</si>
  <si>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</si>
  <si>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</si>
  <si>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</si>
  <si>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</si>
  <si>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</si>
  <si>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</si>
  <si>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</si>
  <si>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</si>
  <si>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</si>
  <si>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</si>
  <si>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</si>
  <si>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</si>
  <si>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</si>
  <si>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</si>
  <si>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</si>
  <si>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</si>
  <si>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</si>
  <si>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</si>
  <si>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</si>
  <si>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</si>
  <si>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</si>
  <si>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</si>
  <si>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</si>
  <si>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</si>
  <si>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</si>
  <si>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</si>
  <si>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</si>
  <si>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</si>
  <si>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</si>
  <si>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</si>
  <si>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</si>
  <si>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</si>
  <si>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</si>
  <si>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</si>
  <si>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</si>
  <si>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</si>
  <si>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</si>
  <si>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</si>
  <si>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</si>
  <si>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</si>
  <si>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</si>
  <si>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</si>
  <si>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</si>
  <si>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</si>
  <si>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</si>
  <si>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</si>
  <si>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</si>
  <si>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</si>
  <si>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</si>
  <si>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</si>
  <si>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</si>
  <si>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</si>
  <si>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</si>
  <si>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</si>
  <si>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</si>
  <si>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</si>
  <si>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</si>
  <si>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</si>
  <si>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</si>
  <si>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</si>
  <si>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</si>
  <si>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</si>
  <si>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</si>
  <si>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</si>
  <si>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</si>
  <si>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</si>
  <si>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</si>
  <si>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</si>
  <si>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</si>
  <si>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</si>
  <si>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</si>
  <si>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</si>
  <si>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</si>
  <si>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</si>
  <si>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</si>
  <si>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</si>
  <si>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</si>
  <si>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</si>
  <si>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</si>
  <si>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</si>
  <si>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</si>
  <si>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</si>
  <si>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</si>
  <si>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</si>
  <si>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</si>
  <si>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</si>
  <si>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</si>
  <si>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</si>
  <si>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</si>
  <si>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</si>
  <si>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</si>
  <si>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</si>
  <si>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</si>
  <si>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</si>
  <si>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</si>
  <si>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</si>
  <si>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</si>
  <si>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</si>
  <si>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</si>
  <si>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</si>
  <si>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</si>
  <si>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</si>
  <si>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</si>
  <si>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</si>
  <si>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</si>
  <si>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</si>
  <si>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</si>
  <si>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</si>
  <si>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</si>
  <si>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</si>
  <si>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</si>
  <si>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</si>
  <si>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</si>
  <si>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</si>
  <si>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</si>
  <si>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</si>
  <si>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</si>
  <si>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</si>
  <si>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</si>
  <si>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</si>
  <si>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</si>
  <si>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</si>
  <si>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</si>
  <si>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</si>
  <si>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</si>
  <si>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</si>
  <si>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</si>
  <si>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</si>
  <si>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</si>
  <si>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</si>
  <si>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</si>
  <si>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</si>
  <si>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</si>
  <si>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</si>
  <si>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</si>
  <si>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</si>
  <si>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</si>
  <si>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</si>
  <si>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</si>
  <si>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</si>
  <si>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</si>
  <si>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</si>
  <si>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</si>
  <si>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</si>
  <si>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</si>
  <si>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</si>
  <si>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</si>
  <si>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</si>
  <si>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</si>
  <si>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</si>
  <si>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</si>
  <si>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</si>
  <si>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</si>
  <si>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</si>
  <si>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</si>
  <si>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</si>
  <si>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</si>
  <si>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</si>
  <si>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</si>
  <si>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</si>
  <si>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</si>
  <si>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</si>
  <si>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</si>
  <si>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</si>
  <si>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</si>
  <si>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</si>
  <si>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</si>
  <si>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</si>
  <si>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</si>
  <si>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</si>
  <si>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</si>
  <si>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</si>
  <si>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</si>
  <si>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</si>
  <si>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</si>
  <si>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</si>
  <si>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</si>
  <si>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</si>
  <si>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</si>
  <si>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</si>
  <si>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</si>
  <si>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</si>
  <si>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</si>
  <si>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</si>
  <si>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</si>
  <si>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</si>
  <si>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</si>
  <si>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</si>
  <si>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</si>
  <si>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</si>
  <si>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</si>
  <si>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</si>
  <si>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</si>
  <si>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</si>
  <si>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</si>
  <si>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</si>
  <si>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</si>
  <si>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</si>
  <si>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</si>
  <si>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</si>
  <si>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</si>
  <si>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</si>
  <si>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</si>
  <si>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</si>
  <si>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</si>
  <si>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</si>
  <si>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</si>
  <si>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</si>
  <si>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</si>
  <si>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</si>
  <si>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</si>
  <si>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</si>
  <si>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</si>
  <si>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</si>
  <si>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</si>
  <si>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</si>
  <si>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</si>
  <si>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</si>
  <si>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</si>
  <si>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</si>
  <si>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</si>
  <si>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</si>
  <si>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</si>
  <si>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</si>
  <si>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</si>
  <si>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</si>
  <si>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</si>
  <si>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</si>
  <si>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</si>
  <si>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</si>
  <si>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</si>
  <si>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</si>
  <si>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</si>
  <si>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</si>
  <si>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</si>
  <si>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</si>
  <si>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</si>
  <si>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</si>
  <si>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</si>
  <si>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</si>
  <si>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</si>
  <si>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</si>
  <si>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</si>
  <si>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</si>
  <si>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</si>
  <si>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</si>
  <si>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</si>
  <si>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</si>
  <si>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</si>
  <si>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</si>
  <si>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</si>
  <si>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</si>
  <si>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</si>
  <si>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</si>
  <si>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</si>
  <si>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</si>
  <si>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</si>
  <si>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</si>
  <si>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</si>
  <si>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</si>
  <si>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</si>
  <si>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</si>
  <si>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</si>
  <si>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</si>
  <si>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</si>
  <si>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</si>
  <si>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</si>
  <si>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</si>
  <si>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</si>
  <si>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</si>
  <si>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</si>
  <si>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</si>
  <si>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</si>
  <si>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</si>
  <si>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</si>
  <si>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</si>
  <si>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</si>
  <si>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</si>
  <si>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</si>
  <si>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</si>
  <si>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</si>
  <si>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</si>
  <si>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</si>
  <si>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</si>
  <si>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</si>
  <si>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</si>
  <si>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</si>
  <si>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</si>
  <si>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</si>
  <si>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</si>
  <si>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</si>
  <si>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</si>
  <si>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</si>
  <si>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</si>
  <si>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</si>
  <si>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</si>
  <si>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</si>
  <si>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</si>
  <si>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</si>
  <si>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</si>
  <si>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</si>
  <si>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</si>
  <si>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</si>
  <si>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</si>
  <si>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</si>
  <si>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</si>
  <si>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</si>
  <si>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</si>
  <si>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</si>
  <si>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</si>
  <si>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</si>
  <si>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</si>
  <si>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</si>
  <si>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</si>
  <si>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</si>
  <si>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</si>
  <si>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</si>
  <si>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</si>
  <si>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</si>
  <si>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</si>
  <si>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</si>
  <si>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</si>
  <si>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</si>
  <si>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</si>
  <si>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</si>
  <si>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</si>
  <si>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</si>
  <si>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</si>
  <si>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</si>
  <si>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</si>
  <si>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</si>
  <si>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</si>
  <si>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</si>
  <si>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</si>
  <si>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</si>
  <si>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</si>
  <si>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</si>
  <si>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</si>
  <si>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</si>
  <si>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</si>
  <si>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</si>
  <si>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</si>
  <si>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</si>
  <si>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</si>
  <si>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</si>
  <si>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</si>
  <si>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</si>
  <si>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</si>
  <si>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</si>
  <si>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</si>
  <si>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</si>
  <si>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</si>
  <si>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</si>
  <si>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</si>
  <si>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</si>
  <si>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</si>
  <si>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</si>
  <si>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</si>
  <si>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</si>
  <si>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</si>
  <si>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</si>
  <si>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</si>
  <si>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</si>
  <si>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</si>
  <si>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</si>
  <si>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</si>
  <si>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</si>
  <si>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</si>
  <si>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</si>
  <si>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</si>
  <si>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</si>
  <si>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</si>
  <si>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</si>
  <si>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</si>
  <si>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</si>
  <si>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</si>
  <si>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</si>
  <si>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</si>
  <si>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</si>
  <si>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</si>
  <si>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</si>
  <si>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</si>
  <si>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</si>
  <si>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</si>
  <si>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</si>
  <si>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</si>
  <si>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</si>
  <si>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</si>
  <si>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</si>
  <si>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</si>
  <si>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</si>
  <si>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</si>
  <si>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</si>
  <si>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</si>
  <si>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</si>
  <si>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</si>
  <si>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</si>
  <si>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</si>
  <si>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</si>
  <si>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</si>
  <si>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</si>
  <si>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</si>
  <si>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</si>
  <si>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</si>
  <si>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</si>
  <si>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</si>
  <si>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</si>
  <si>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</si>
  <si>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</si>
  <si>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</si>
  <si>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</si>
  <si>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</si>
  <si>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</si>
  <si>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</si>
  <si>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</si>
  <si>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</si>
  <si>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</si>
  <si>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</si>
  <si>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</si>
  <si>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</si>
  <si>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</si>
  <si>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</si>
  <si>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</si>
  <si>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</si>
  <si>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</si>
  <si>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</si>
  <si>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</si>
  <si>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</si>
  <si>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</si>
  <si>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</si>
  <si>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</si>
  <si>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</si>
  <si>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</si>
  <si>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</si>
  <si>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</si>
  <si>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</si>
  <si>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</si>
  <si>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</si>
  <si>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</si>
  <si>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</si>
  <si>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</si>
  <si>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</si>
  <si>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</si>
  <si>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</si>
  <si>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</si>
  <si>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</si>
  <si>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</si>
  <si>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</si>
  <si>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</si>
  <si>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</si>
  <si>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</si>
  <si>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</si>
  <si>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</si>
  <si>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</si>
  <si>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</si>
  <si>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</si>
  <si>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</si>
  <si>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</si>
  <si>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</si>
  <si>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</si>
  <si>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</si>
  <si>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</si>
  <si>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</si>
  <si>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</si>
  <si>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</si>
  <si>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</si>
  <si>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</si>
  <si>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</si>
  <si>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</si>
  <si>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</si>
  <si>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</si>
  <si>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</si>
  <si>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</si>
  <si>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</si>
  <si>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</si>
  <si>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</si>
  <si>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</si>
  <si>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</si>
  <si>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</si>
  <si>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</si>
  <si>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</si>
  <si>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</si>
  <si>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</si>
  <si>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</si>
  <si>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</si>
  <si>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</si>
  <si>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</si>
  <si>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</si>
  <si>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</si>
  <si>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</si>
  <si>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</si>
  <si>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</si>
  <si>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</si>
  <si>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</si>
  <si>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</si>
  <si>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</si>
  <si>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</si>
  <si>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</si>
  <si>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</si>
  <si>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</si>
  <si>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</si>
  <si>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</si>
  <si>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</si>
  <si>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</si>
  <si>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</si>
  <si>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</si>
  <si>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</si>
  <si>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</si>
  <si>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</si>
  <si>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</si>
  <si>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</si>
  <si>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</si>
  <si>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</si>
  <si>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</si>
  <si>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</si>
  <si>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</si>
  <si>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</si>
  <si>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</si>
  <si>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</si>
  <si>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</si>
  <si>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</si>
  <si>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</si>
  <si>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</si>
  <si>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</si>
  <si>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</si>
  <si>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</si>
  <si>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</si>
  <si>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</si>
  <si>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</si>
  <si>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</si>
  <si>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</si>
  <si>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</si>
  <si>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</si>
  <si>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</si>
  <si>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</si>
  <si>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</si>
  <si>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</si>
  <si>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</si>
  <si>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</si>
  <si>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</si>
  <si>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</si>
  <si>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</si>
  <si>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</si>
  <si>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</si>
  <si>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</si>
  <si>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</si>
  <si>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</si>
  <si>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</si>
  <si>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</si>
  <si>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</si>
  <si>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</si>
  <si>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</si>
  <si>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</si>
  <si>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</si>
  <si>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</si>
  <si>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</si>
  <si>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</si>
  <si>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</si>
  <si>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</si>
  <si>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</si>
  <si>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</si>
  <si>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</si>
  <si>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</si>
  <si>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</si>
  <si>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</si>
  <si>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</si>
  <si>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</si>
  <si>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</si>
  <si>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</si>
  <si>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</si>
  <si>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</si>
  <si>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</si>
  <si>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</si>
  <si>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</si>
  <si>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</si>
  <si>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</si>
  <si>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</si>
  <si>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</si>
  <si>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</si>
  <si>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</si>
  <si>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</si>
  <si>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</si>
  <si>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</si>
  <si>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</si>
  <si>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</si>
  <si>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</si>
  <si>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</si>
  <si>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</si>
  <si>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</si>
  <si>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</si>
  <si>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</si>
  <si>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</si>
  <si>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</si>
  <si>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</si>
  <si>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</si>
  <si>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</si>
  <si>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</si>
  <si>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</si>
  <si>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</si>
  <si>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</si>
  <si>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</si>
  <si>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</si>
  <si>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</si>
  <si>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</si>
  <si>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</si>
  <si>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</si>
  <si>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</si>
  <si>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</si>
  <si>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</si>
  <si>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</si>
  <si>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</si>
  <si>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</si>
  <si>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</si>
  <si>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</si>
  <si>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</si>
  <si>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</si>
  <si>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</si>
  <si>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</si>
  <si>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</si>
  <si>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</si>
  <si>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</si>
  <si>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</si>
  <si>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</si>
  <si>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</si>
  <si>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</si>
  <si>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</si>
  <si>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</si>
  <si>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</si>
  <si>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</si>
  <si>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</si>
  <si>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</si>
  <si>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</si>
  <si>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</si>
  <si>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</si>
  <si>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</si>
  <si>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</si>
  <si>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</si>
  <si>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</si>
  <si>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</si>
  <si>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</si>
  <si>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</si>
  <si>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</si>
  <si>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</si>
  <si>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</si>
  <si>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</si>
  <si>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</si>
  <si>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</si>
  <si>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</si>
  <si>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</si>
  <si>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</si>
  <si>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</si>
  <si>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</si>
  <si>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</si>
  <si>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</si>
  <si>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</si>
  <si>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</si>
  <si>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</si>
  <si>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</si>
  <si>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</si>
  <si>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</si>
  <si>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</si>
  <si>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</si>
  <si>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</si>
  <si>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</si>
  <si>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</si>
  <si>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</si>
  <si>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</si>
  <si>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</si>
  <si>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</si>
  <si>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</si>
  <si>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</si>
  <si>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</si>
  <si>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</si>
  <si>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</si>
  <si>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</si>
  <si>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</si>
  <si>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</si>
  <si>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</si>
  <si>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</si>
  <si>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</si>
  <si>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</si>
  <si>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</si>
  <si>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</si>
  <si>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</si>
  <si>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</si>
  <si>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</si>
  <si>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</si>
  <si>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</si>
  <si>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</si>
  <si>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</si>
  <si>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</si>
  <si>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</si>
  <si>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</si>
  <si>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</si>
  <si>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</si>
  <si>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</si>
  <si>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</si>
  <si>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</si>
  <si>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</si>
  <si>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</si>
  <si>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</si>
  <si>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</si>
  <si>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</si>
  <si>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</si>
  <si>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</si>
  <si>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</si>
  <si>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</si>
  <si>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</si>
  <si>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</si>
  <si>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</si>
  <si>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</si>
  <si>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</si>
  <si>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</si>
  <si>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</si>
  <si>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</si>
  <si>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</si>
  <si>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</si>
  <si>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</si>
  <si>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</si>
  <si>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</si>
  <si>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</si>
  <si>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</si>
  <si>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</si>
  <si>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</si>
  <si>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</si>
  <si>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</si>
  <si>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</si>
  <si>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</si>
  <si>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</si>
  <si>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</si>
  <si>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</si>
  <si>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</si>
  <si>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</si>
  <si>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</si>
  <si>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</si>
  <si>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</si>
  <si>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</si>
  <si>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</si>
  <si>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</si>
  <si>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</si>
  <si>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</si>
  <si>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</si>
  <si>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</si>
  <si>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</si>
  <si>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</si>
  <si>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</si>
  <si>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</si>
  <si>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</si>
  <si>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</si>
  <si>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</si>
  <si>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</si>
  <si>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</si>
  <si>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</si>
  <si>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</si>
  <si>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</si>
  <si>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</si>
  <si>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</si>
  <si>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</si>
  <si>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</si>
  <si>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</si>
  <si>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</si>
  <si>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</si>
  <si>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</si>
  <si>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</si>
  <si>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</si>
  <si>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</si>
  <si>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</si>
  <si>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</si>
  <si>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</si>
  <si>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</si>
  <si>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</si>
  <si>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</si>
  <si>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</si>
  <si>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</si>
  <si>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</si>
  <si>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</si>
  <si>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</si>
  <si>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</si>
  <si>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</si>
  <si>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</si>
  <si>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</si>
  <si>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</si>
  <si>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</si>
  <si>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</si>
  <si>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</si>
  <si>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</si>
  <si>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</si>
  <si>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</si>
  <si>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</si>
  <si>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</si>
  <si>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</si>
  <si>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</si>
  <si>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</si>
  <si>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</si>
  <si>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</si>
  <si>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</si>
  <si>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</si>
  <si>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</si>
  <si>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</si>
  <si>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</si>
  <si>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</si>
  <si>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</si>
  <si>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</si>
  <si>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</si>
  <si>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</si>
  <si>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</si>
  <si>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</si>
  <si>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</si>
  <si>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</si>
  <si>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</si>
  <si>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</si>
  <si>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</si>
  <si>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</si>
  <si>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</si>
  <si>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</si>
  <si>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</si>
  <si>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</si>
  <si>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</si>
  <si>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</si>
  <si>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</si>
  <si>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</si>
  <si>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</si>
  <si>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</si>
  <si>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</si>
  <si>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</si>
  <si>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</si>
  <si>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</si>
  <si>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</si>
  <si>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</si>
  <si>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</si>
  <si>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</si>
  <si>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</si>
  <si>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</si>
  <si>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</si>
  <si>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</si>
  <si>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</si>
  <si>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</si>
  <si>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</si>
  <si>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</si>
  <si>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</si>
  <si>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</si>
  <si>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</si>
  <si>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</si>
  <si>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</si>
  <si>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</si>
  <si>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</si>
  <si>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</si>
  <si>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</si>
  <si>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</si>
  <si>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</si>
  <si>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</si>
  <si>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</si>
  <si>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</si>
  <si>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</si>
  <si>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</si>
  <si>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</si>
  <si>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</si>
  <si>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</si>
  <si>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</si>
  <si>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</si>
  <si>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</si>
  <si>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</si>
  <si>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</si>
  <si>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</si>
  <si>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</si>
  <si>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</si>
  <si>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</si>
  <si>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</si>
  <si>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</si>
  <si>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</si>
  <si>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</si>
  <si>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</si>
  <si>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</si>
  <si>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</si>
  <si>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</si>
  <si>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</si>
  <si>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</si>
  <si>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</si>
  <si>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</si>
  <si>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</si>
  <si>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</si>
  <si>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</si>
  <si>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</si>
  <si>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</si>
  <si>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</si>
  <si>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</si>
  <si>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</si>
  <si>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</si>
  <si>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</si>
  <si>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</si>
  <si>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</si>
  <si>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</si>
  <si>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</si>
  <si>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</si>
  <si>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</si>
  <si>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</si>
  <si>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</si>
  <si>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</si>
  <si>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</si>
  <si>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</si>
  <si>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</si>
  <si>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</si>
  <si>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</si>
  <si>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</si>
  <si>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</si>
  <si>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</si>
  <si>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</si>
  <si>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</si>
  <si>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</si>
  <si>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</si>
  <si>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</si>
  <si>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</si>
  <si>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</si>
  <si>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</si>
  <si>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</si>
  <si>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</si>
  <si>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</si>
  <si>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</si>
  <si>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</si>
  <si>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</si>
  <si>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</si>
  <si>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</si>
  <si>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</si>
  <si>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</si>
  <si>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</si>
  <si>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</si>
  <si>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</si>
  <si>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</si>
  <si>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</si>
  <si>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</si>
  <si>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</si>
  <si>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</si>
  <si>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</si>
  <si>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</si>
  <si>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</si>
  <si>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</si>
  <si>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</si>
  <si>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</si>
  <si>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</si>
  <si>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</si>
  <si>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</si>
  <si>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</si>
  <si>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</si>
  <si>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</si>
  <si>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</si>
  <si>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</si>
  <si>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</si>
  <si>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</si>
  <si>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</si>
  <si>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</si>
  <si>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</si>
  <si>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</si>
  <si>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</si>
  <si>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</si>
  <si>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</si>
  <si>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</si>
  <si>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</si>
  <si>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</si>
  <si>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</si>
  <si>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</si>
  <si>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</si>
  <si>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</si>
  <si>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</si>
  <si>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</si>
  <si>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</si>
  <si>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</si>
  <si>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</si>
  <si>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</si>
  <si>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</si>
  <si>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</si>
  <si>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</si>
  <si>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</si>
  <si>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</si>
  <si>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</si>
  <si>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</si>
  <si>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</si>
  <si>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</si>
  <si>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</si>
  <si>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</si>
  <si>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</si>
  <si>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</si>
  <si>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</si>
  <si>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</si>
  <si>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</si>
  <si>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</si>
  <si>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</si>
  <si>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</si>
  <si>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</si>
  <si>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</si>
  <si>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</si>
  <si>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</si>
  <si>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</si>
  <si>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</si>
  <si>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</si>
  <si>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</si>
  <si>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</si>
  <si>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</si>
  <si>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</si>
  <si>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</si>
  <si>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</si>
  <si>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</si>
  <si>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</si>
  <si>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</si>
  <si>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</si>
  <si>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</si>
  <si>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</si>
  <si>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</si>
  <si>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</si>
  <si>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</si>
  <si>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</si>
  <si>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</si>
  <si>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</si>
  <si>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</si>
  <si>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</si>
  <si>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</si>
  <si>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</si>
  <si>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</si>
  <si>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</si>
  <si>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</si>
  <si>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</si>
  <si>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</si>
  <si>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</si>
  <si>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</si>
  <si>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</si>
  <si>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</si>
  <si>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</si>
  <si>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</si>
  <si>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</si>
  <si>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</si>
  <si>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</si>
  <si>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</si>
  <si>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</si>
  <si>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</si>
  <si>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</si>
  <si>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</si>
  <si>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</si>
  <si>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</si>
  <si>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</si>
  <si>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</si>
  <si>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</si>
  <si>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</si>
  <si>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</si>
  <si>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</si>
  <si>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</si>
  <si>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</si>
  <si>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</si>
  <si>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</si>
  <si>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</si>
  <si>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</si>
  <si>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</si>
  <si>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</si>
  <si>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</si>
  <si>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</si>
  <si>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</si>
  <si>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</si>
  <si>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</si>
  <si>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</si>
  <si>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</si>
  <si>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</si>
  <si>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</si>
  <si>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</si>
  <si>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</si>
  <si>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</si>
  <si>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</si>
  <si>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</si>
  <si>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</si>
  <si>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</si>
  <si>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</si>
  <si>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</si>
  <si>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</si>
  <si>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</si>
  <si>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</si>
  <si>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</si>
  <si>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</si>
  <si>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</si>
  <si>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</si>
  <si>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</si>
  <si>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</si>
  <si>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</si>
  <si>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</si>
  <si>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</si>
  <si>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</si>
  <si>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</si>
  <si>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</si>
  <si>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</si>
  <si>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</si>
  <si>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</si>
  <si>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</si>
  <si>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</si>
  <si>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</si>
  <si>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</si>
  <si>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</si>
  <si>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</si>
  <si>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</si>
  <si>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</si>
  <si>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</si>
  <si>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</si>
  <si>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</si>
  <si>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</si>
  <si>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</si>
  <si>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</si>
  <si>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</si>
  <si>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</si>
  <si>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</si>
  <si>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</si>
  <si>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</si>
  <si>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</si>
  <si>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</si>
  <si>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</si>
  <si>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</si>
  <si>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</si>
  <si>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</si>
  <si>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</si>
  <si>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</si>
  <si>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</si>
  <si>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</si>
  <si>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</si>
  <si>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</si>
  <si>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</si>
  <si>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</si>
  <si>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</si>
  <si>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</si>
  <si>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</si>
  <si>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</si>
  <si>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</si>
  <si>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</si>
  <si>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</si>
  <si>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</si>
  <si>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</si>
  <si>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</si>
  <si>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</si>
  <si>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</si>
  <si>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</si>
  <si>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</si>
  <si>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</si>
  <si>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</si>
  <si>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</si>
  <si>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</si>
  <si>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</si>
  <si>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</si>
  <si>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</si>
  <si>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</si>
  <si>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</si>
  <si>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</si>
  <si>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</si>
  <si>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</si>
  <si>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</si>
  <si>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</si>
  <si>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</si>
  <si>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</si>
  <si>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</si>
  <si>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</si>
  <si>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</si>
  <si>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</si>
  <si>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</si>
  <si>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</si>
  <si>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</si>
  <si>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</si>
  <si>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</si>
  <si>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</si>
  <si>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</si>
  <si>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</si>
  <si>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</si>
  <si>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</si>
  <si>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</si>
  <si>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</si>
  <si>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</si>
  <si>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</si>
  <si>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</si>
  <si>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</si>
  <si>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</si>
  <si>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</si>
  <si>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</si>
  <si>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</si>
  <si>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</si>
  <si>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</si>
  <si>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</si>
  <si>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</si>
  <si>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</si>
  <si>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</si>
  <si>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</si>
  <si>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</si>
  <si>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</si>
  <si>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</si>
  <si>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</si>
  <si>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</si>
  <si>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</si>
  <si>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</si>
  <si>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</si>
  <si>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</si>
  <si>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</si>
  <si>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</si>
  <si>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</si>
  <si>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</si>
  <si>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</si>
  <si>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</si>
  <si>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</si>
  <si>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</si>
  <si>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</si>
  <si>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</si>
  <si>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</si>
  <si>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</si>
  <si>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</si>
  <si>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</si>
  <si>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</si>
  <si>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</si>
  <si>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</si>
  <si>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</si>
  <si>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</si>
  <si>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</si>
  <si>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</si>
  <si>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</si>
  <si>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</si>
  <si>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</si>
  <si>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</si>
  <si>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</si>
  <si>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</si>
  <si>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</si>
  <si>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</si>
  <si>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</si>
  <si>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</si>
  <si>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</si>
  <si>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</si>
  <si>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</si>
  <si>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</si>
  <si>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</si>
  <si>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</si>
  <si>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</si>
  <si>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</si>
  <si>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</si>
  <si>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</si>
  <si>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</si>
  <si>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</si>
  <si>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</si>
  <si>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</si>
  <si>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</si>
  <si>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</si>
  <si>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</si>
  <si>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</si>
  <si>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</si>
  <si>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</si>
  <si>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</si>
  <si>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</si>
  <si>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</si>
  <si>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</si>
  <si>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</si>
  <si>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</si>
  <si>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</si>
  <si>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</si>
  <si>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</si>
  <si>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</si>
  <si>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</si>
  <si>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</si>
  <si>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</si>
  <si>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</si>
  <si>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</si>
  <si>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</si>
  <si>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</si>
  <si>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</si>
  <si>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</si>
  <si>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</si>
  <si>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</si>
  <si>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</si>
  <si>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</si>
  <si>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</si>
  <si>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</si>
  <si>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</si>
  <si>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</si>
  <si>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</si>
  <si>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</si>
  <si>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</si>
  <si>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</si>
  <si>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</si>
  <si>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</si>
  <si>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</si>
  <si>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</si>
  <si>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</si>
  <si>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</si>
  <si>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</si>
  <si>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</si>
  <si>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</si>
  <si>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</si>
  <si>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</si>
  <si>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</si>
  <si>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</si>
  <si>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</si>
  <si>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</si>
  <si>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</si>
  <si>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</si>
  <si>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</si>
  <si>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</si>
  <si>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</si>
  <si>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</si>
  <si>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</si>
  <si>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</si>
  <si>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</si>
  <si>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</si>
  <si>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</si>
  <si>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</si>
  <si>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</si>
  <si>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</si>
  <si>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</si>
  <si>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</si>
  <si>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</si>
  <si>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</si>
  <si>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</si>
  <si>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</si>
  <si>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</si>
  <si>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</si>
  <si>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</si>
  <si>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</si>
  <si>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</si>
  <si>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</si>
  <si>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</si>
  <si>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</si>
  <si>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</si>
  <si>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</si>
  <si>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</si>
  <si>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</si>
  <si>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</si>
  <si>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</si>
  <si>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</si>
  <si>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</si>
  <si>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</si>
  <si>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</si>
  <si>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</si>
  <si>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</si>
  <si>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</si>
  <si>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</si>
  <si>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</si>
  <si>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</si>
  <si>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</si>
  <si>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</si>
  <si>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</si>
  <si>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</si>
  <si>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</si>
  <si>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</si>
  <si>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</si>
  <si>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</si>
  <si>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</si>
  <si>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</si>
  <si>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</si>
  <si>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</si>
  <si>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</si>
  <si>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</si>
  <si>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</si>
  <si>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</si>
  <si>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</si>
  <si>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</si>
  <si>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</si>
  <si>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</si>
  <si>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</si>
  <si>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</si>
  <si>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</si>
  <si>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</si>
  <si>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</si>
  <si>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</si>
  <si>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</si>
  <si>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</si>
  <si>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</si>
  <si>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</si>
  <si>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</si>
  <si>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</si>
  <si>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</si>
  <si>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</si>
  <si>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</si>
  <si>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</si>
  <si>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</si>
  <si>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</si>
  <si>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</si>
  <si>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</si>
  <si>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</si>
  <si>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</si>
  <si>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</si>
  <si>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</si>
  <si>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</si>
  <si>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</si>
  <si>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</si>
  <si>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</si>
  <si>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</si>
  <si>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</si>
  <si>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</si>
  <si>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</si>
  <si>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</si>
  <si>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</si>
  <si>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</si>
  <si>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</si>
  <si>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</si>
  <si>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</si>
  <si>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</si>
  <si>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</si>
  <si>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</si>
  <si>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</si>
  <si>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</si>
  <si>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</si>
  <si>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</si>
  <si>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</si>
  <si>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</si>
  <si>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</si>
  <si>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</si>
  <si>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</si>
  <si>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</si>
  <si>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</si>
  <si>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</si>
  <si>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</si>
  <si>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</si>
  <si>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</si>
  <si>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</si>
  <si>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</si>
  <si>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</si>
  <si>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</si>
  <si>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</si>
  <si>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</si>
  <si>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</si>
  <si>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</si>
  <si>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</si>
  <si>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</si>
  <si>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</si>
  <si>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</si>
  <si>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</si>
  <si>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</si>
  <si>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</si>
  <si>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</si>
  <si>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</si>
  <si>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</si>
  <si>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</si>
  <si>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</si>
  <si>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</si>
  <si>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</si>
  <si>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</si>
  <si>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</si>
  <si>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</si>
  <si>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</si>
  <si>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</si>
  <si>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</si>
  <si>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</si>
  <si>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</si>
  <si>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</si>
  <si>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</si>
  <si>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</si>
  <si>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</si>
  <si>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</si>
  <si>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</si>
  <si>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</si>
  <si>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</si>
  <si>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</si>
  <si>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</si>
  <si>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</si>
  <si>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</si>
  <si>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</si>
  <si>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</si>
  <si>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</si>
  <si>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</si>
  <si>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</si>
  <si>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</si>
  <si>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</si>
  <si>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</si>
  <si>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</si>
  <si>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</si>
  <si>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</si>
  <si>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</si>
  <si>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</si>
  <si>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</si>
  <si>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</si>
  <si>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</si>
  <si>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</si>
  <si>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</si>
  <si>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</si>
  <si>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</si>
  <si>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</si>
  <si>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</si>
  <si>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</si>
  <si>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</si>
  <si>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</si>
  <si>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</si>
  <si>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</si>
  <si>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</si>
  <si>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</si>
  <si>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</si>
  <si>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</si>
  <si>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</si>
  <si>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</si>
  <si>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</si>
  <si>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</si>
  <si>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</si>
  <si>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</si>
  <si>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</si>
  <si>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</si>
  <si>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</si>
  <si>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</si>
  <si>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</si>
  <si>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</si>
  <si>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</si>
  <si>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</si>
  <si>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</si>
  <si>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</si>
  <si>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</si>
  <si>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</si>
  <si>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</si>
  <si>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</si>
  <si>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</si>
  <si>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</si>
  <si>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</si>
  <si>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</si>
  <si>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</si>
  <si>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</si>
  <si>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</si>
  <si>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</si>
  <si>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</si>
  <si>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</si>
  <si>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</si>
  <si>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</si>
  <si>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</si>
  <si>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</si>
  <si>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</si>
  <si>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</si>
  <si>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</si>
  <si>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</si>
  <si>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</si>
  <si>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</si>
  <si>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</si>
  <si>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</si>
  <si>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</si>
  <si>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</si>
  <si>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</si>
  <si>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</si>
  <si>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</si>
  <si>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</si>
  <si>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</si>
  <si>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</si>
  <si>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</si>
  <si>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</si>
  <si>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</si>
  <si>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</si>
  <si>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</si>
  <si>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</si>
  <si>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</si>
  <si>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</si>
  <si>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</si>
  <si>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</si>
  <si>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</si>
  <si>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</si>
  <si>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</si>
  <si>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</si>
  <si>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</si>
  <si>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</si>
  <si>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</si>
  <si>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</si>
  <si>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</si>
  <si>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</si>
  <si>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</si>
  <si>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</si>
  <si>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</si>
  <si>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</si>
  <si>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</si>
  <si>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</si>
  <si>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</si>
  <si>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</si>
  <si>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</si>
  <si>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</si>
  <si>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</si>
  <si>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</si>
  <si>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</si>
  <si>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</si>
  <si>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</si>
  <si>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</si>
  <si>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</si>
  <si>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</si>
  <si>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</si>
  <si>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</si>
  <si>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</si>
  <si>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</si>
  <si>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</si>
  <si>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</si>
  <si>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</si>
  <si>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</si>
  <si>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</si>
  <si>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</si>
  <si>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</si>
  <si>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</si>
  <si>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</si>
  <si>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</si>
  <si>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</si>
  <si>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</si>
  <si>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</si>
  <si>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</si>
  <si>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</si>
  <si>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</si>
  <si>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</si>
  <si>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</si>
  <si>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</si>
  <si>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</si>
  <si>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</si>
  <si>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</si>
  <si>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</si>
  <si>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</si>
  <si>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</si>
  <si>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</si>
  <si>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</si>
  <si>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</si>
  <si>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</si>
  <si>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</si>
  <si>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</si>
  <si>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</si>
  <si>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</si>
  <si>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</si>
  <si>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</si>
  <si>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</si>
  <si>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</si>
  <si>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</si>
  <si>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</si>
  <si>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</si>
  <si>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</si>
  <si>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</si>
  <si>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</si>
  <si>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</si>
  <si>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</si>
  <si>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</si>
  <si>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</si>
  <si>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</si>
  <si>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</si>
  <si>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</si>
  <si>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</si>
  <si>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</si>
  <si>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</si>
  <si>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</si>
  <si>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</si>
  <si>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</si>
  <si>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</si>
  <si>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</si>
  <si>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</si>
  <si>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</si>
  <si>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</si>
  <si>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</si>
  <si>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</si>
  <si>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</si>
  <si>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</si>
  <si>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</si>
  <si>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</si>
  <si>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</si>
  <si>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</si>
  <si>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</si>
  <si>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</si>
  <si>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</si>
  <si>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</si>
  <si>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</si>
  <si>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</si>
  <si>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</si>
  <si>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</si>
  <si>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</si>
  <si>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</si>
  <si>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</si>
  <si>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</si>
  <si>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</si>
  <si>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</si>
  <si>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</si>
  <si>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</si>
  <si>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</si>
  <si>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</si>
  <si>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</si>
  <si>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</si>
  <si>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</si>
  <si>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</si>
  <si>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</si>
  <si>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</si>
  <si>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</si>
  <si>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</si>
  <si>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</si>
  <si>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</si>
  <si>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</si>
  <si>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</si>
  <si>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</si>
  <si>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</si>
  <si>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</si>
  <si>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</si>
  <si>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</si>
  <si>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</si>
  <si>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</si>
  <si>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</si>
  <si>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</si>
  <si>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</si>
  <si>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</si>
  <si>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</si>
  <si>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</si>
  <si>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</si>
  <si>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</si>
  <si>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</si>
  <si>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</si>
  <si>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</si>
  <si>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</si>
  <si>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</si>
  <si>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</si>
  <si>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</si>
  <si>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</si>
  <si>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</si>
  <si>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</si>
  <si>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</si>
  <si>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</si>
  <si>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</si>
  <si>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</si>
  <si>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</si>
  <si>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</si>
  <si>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</si>
  <si>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</si>
  <si>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</si>
  <si>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</si>
  <si>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</si>
  <si>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</si>
  <si>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</si>
  <si>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</si>
  <si>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</si>
  <si>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</si>
  <si>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</si>
  <si>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</si>
  <si>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</si>
  <si>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</si>
  <si>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</si>
  <si>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</si>
  <si>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</si>
  <si>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</si>
  <si>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</si>
  <si>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</si>
  <si>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</si>
  <si>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</si>
  <si>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</si>
  <si>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</si>
  <si>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</si>
  <si>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</si>
  <si>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</si>
  <si>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</si>
  <si>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</si>
  <si>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</si>
  <si>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</si>
  <si>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</si>
  <si>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</si>
  <si>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</si>
  <si>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</si>
  <si>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</si>
  <si>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</si>
  <si>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</si>
  <si>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</si>
  <si>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</si>
  <si>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</si>
  <si>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</si>
  <si>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</si>
  <si>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</si>
  <si>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</si>
  <si>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</si>
  <si>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</si>
  <si>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</si>
  <si>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</si>
  <si>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</si>
  <si>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</si>
  <si>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</si>
  <si>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</si>
  <si>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</si>
  <si>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</si>
  <si>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</si>
  <si>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</si>
  <si>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</si>
  <si>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</si>
  <si>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</si>
  <si>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</si>
  <si>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</si>
  <si>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</si>
  <si>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</si>
  <si>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</si>
  <si>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</si>
  <si>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</si>
  <si>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</si>
  <si>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</si>
  <si>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</si>
  <si>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</si>
  <si>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</si>
  <si>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</si>
  <si>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</si>
  <si>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</si>
  <si>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</si>
  <si>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</si>
  <si>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</si>
  <si>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</si>
  <si>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</si>
  <si>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</si>
  <si>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</si>
  <si>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</si>
  <si>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</si>
  <si>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</si>
  <si>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</si>
  <si>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</si>
  <si>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</si>
  <si>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</si>
  <si>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</si>
  <si>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</si>
  <si>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</si>
  <si>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</si>
  <si>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</si>
  <si>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</si>
  <si>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</si>
  <si>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</si>
  <si>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</si>
  <si>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</si>
  <si>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</si>
  <si>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</si>
  <si>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</si>
  <si>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</si>
  <si>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</si>
  <si>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</si>
  <si>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</si>
  <si>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</si>
  <si>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</si>
  <si>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</si>
  <si>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</si>
  <si>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</si>
  <si>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</si>
  <si>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</si>
  <si>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</si>
  <si>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</si>
  <si>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</si>
  <si>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</si>
  <si>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</si>
  <si>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</si>
  <si>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</si>
  <si>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</si>
  <si>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</si>
  <si>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</si>
  <si>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</si>
  <si>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</si>
  <si>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</si>
  <si>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</si>
  <si>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</si>
  <si>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</si>
  <si>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</si>
  <si>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</si>
  <si>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</si>
  <si>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</si>
  <si>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</si>
  <si>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</si>
  <si>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</si>
  <si>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</si>
  <si>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</si>
  <si>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</si>
  <si>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</si>
  <si>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</si>
  <si>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</si>
  <si>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</si>
  <si>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</si>
  <si>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</si>
  <si>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</si>
  <si>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</si>
  <si>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</si>
  <si>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</si>
  <si>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</si>
  <si>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</si>
  <si>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</si>
  <si>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</si>
  <si>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</si>
  <si>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</si>
  <si>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</si>
  <si>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</si>
  <si>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</si>
  <si>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</si>
  <si>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</si>
  <si>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</si>
  <si>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</si>
  <si>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</si>
  <si>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</si>
  <si>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</si>
  <si>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</si>
  <si>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</si>
  <si>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</si>
  <si>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</si>
  <si>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</si>
  <si>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</si>
  <si>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</si>
  <si>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</si>
  <si>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</si>
  <si>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</si>
  <si>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</si>
  <si>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</si>
  <si>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</si>
  <si>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</si>
  <si>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</si>
  <si>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</si>
  <si>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</si>
  <si>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</si>
  <si>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</si>
  <si>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</si>
  <si>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</si>
  <si>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</si>
  <si>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</si>
  <si>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</si>
  <si>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</si>
  <si>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</si>
  <si>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</si>
  <si>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</si>
  <si>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</si>
  <si>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</si>
  <si>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</si>
  <si>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</si>
  <si>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</si>
  <si>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</si>
  <si>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</si>
  <si>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</si>
  <si>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</si>
  <si>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</si>
  <si>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</si>
  <si>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</si>
  <si>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</si>
  <si>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</si>
  <si>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</si>
  <si>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</si>
  <si>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</si>
  <si>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</si>
  <si>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</si>
  <si>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</si>
  <si>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</si>
  <si>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</si>
  <si>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</si>
  <si>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</si>
  <si>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</si>
  <si>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</si>
  <si>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</si>
  <si>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</si>
  <si>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</si>
  <si>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</si>
  <si>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</si>
  <si>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</si>
  <si>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</si>
  <si>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</si>
  <si>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</si>
  <si>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</si>
  <si>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</si>
  <si>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</si>
  <si>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</si>
  <si>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</si>
  <si>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</si>
  <si>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</si>
  <si>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</si>
  <si>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</si>
  <si>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</si>
  <si>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</si>
  <si>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</si>
  <si>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</si>
  <si>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</si>
  <si>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</si>
  <si>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</si>
  <si>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</si>
  <si>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</si>
  <si>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</si>
  <si>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</si>
  <si>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</si>
  <si>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</si>
  <si>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</si>
  <si>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</si>
  <si>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</si>
  <si>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</si>
  <si>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</si>
  <si>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</si>
  <si>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</si>
  <si>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</si>
  <si>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</si>
  <si>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</si>
  <si>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</si>
  <si>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</si>
  <si>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</si>
  <si>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</si>
  <si>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</si>
  <si>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</si>
  <si>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</si>
  <si>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</si>
  <si>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</si>
  <si>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</si>
  <si>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</si>
  <si>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</si>
  <si>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</si>
  <si>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</si>
  <si>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</si>
  <si>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</si>
  <si>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</si>
  <si>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</si>
  <si>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</si>
  <si>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</si>
  <si>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</si>
  <si>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</si>
  <si>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</si>
  <si>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</si>
  <si>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</si>
  <si>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</si>
  <si>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</si>
  <si>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</si>
  <si>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</si>
  <si>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</si>
  <si>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</si>
  <si>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</si>
  <si>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</si>
  <si>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</si>
  <si>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</si>
  <si>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</si>
  <si>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</si>
  <si>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</si>
  <si>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</si>
  <si>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</si>
  <si>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</si>
  <si>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</si>
  <si>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</si>
  <si>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</si>
  <si>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</si>
  <si>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</si>
  <si>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</si>
  <si>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</si>
  <si>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</si>
  <si>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</si>
  <si>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</si>
  <si>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</si>
  <si>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</si>
  <si>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</si>
  <si>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</si>
  <si>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</si>
  <si>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</si>
  <si>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</si>
  <si>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</si>
  <si>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</si>
  <si>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</si>
  <si>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</si>
  <si>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</si>
  <si>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</si>
  <si>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</si>
  <si>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</si>
  <si>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</si>
  <si>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</si>
  <si>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</si>
  <si>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</si>
  <si>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</si>
  <si>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</si>
  <si>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</si>
  <si>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</si>
  <si>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</si>
  <si>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</si>
  <si>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</si>
  <si>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</si>
  <si>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</si>
  <si>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</si>
  <si>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</si>
  <si>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</si>
  <si>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</si>
  <si>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</si>
  <si>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</si>
  <si>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</si>
  <si>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</si>
  <si>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</si>
  <si>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</si>
  <si>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</si>
  <si>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</si>
  <si>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</si>
  <si>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</si>
  <si>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</si>
  <si>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</si>
  <si>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</si>
  <si>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</si>
  <si>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</si>
  <si>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</si>
  <si>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</si>
  <si>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</si>
  <si>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</si>
  <si>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</si>
  <si>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</si>
  <si>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</si>
  <si>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</si>
  <si>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</si>
  <si>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</si>
  <si>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</si>
  <si>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</si>
  <si>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</si>
  <si>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</si>
  <si>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</si>
  <si>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</si>
  <si>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</si>
  <si>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</si>
  <si>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</si>
  <si>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</si>
  <si>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</si>
  <si>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</si>
  <si>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</si>
  <si>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</si>
  <si>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</si>
  <si>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</si>
  <si>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</si>
  <si>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</si>
  <si>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</si>
  <si>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</si>
  <si>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</si>
  <si>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</si>
  <si>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</si>
  <si>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</si>
  <si>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</si>
  <si>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</si>
  <si>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</si>
  <si>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</si>
  <si>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</si>
  <si>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</si>
  <si>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</si>
  <si>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</si>
  <si>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</si>
  <si>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</si>
  <si>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</si>
  <si>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</si>
  <si>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</si>
  <si>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</si>
  <si>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</si>
  <si>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</si>
  <si>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</si>
  <si>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</si>
  <si>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</si>
  <si>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</si>
  <si>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</si>
  <si>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</si>
  <si>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</si>
  <si>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</si>
  <si>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</si>
  <si>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</si>
  <si>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</si>
  <si>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</si>
  <si>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</si>
  <si>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</si>
  <si>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</si>
  <si>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</si>
  <si>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</si>
  <si>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</si>
  <si>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</si>
  <si>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</si>
  <si>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</si>
  <si>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</si>
  <si>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</si>
  <si>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</si>
  <si>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</si>
  <si>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</si>
  <si>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</si>
  <si>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</si>
  <si>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</si>
  <si>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</si>
  <si>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</si>
  <si>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</si>
  <si>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</si>
  <si>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</si>
  <si>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</si>
  <si>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</si>
  <si>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</si>
  <si>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</si>
  <si>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</si>
  <si>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</si>
  <si>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</si>
  <si>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</si>
  <si>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</si>
  <si>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</si>
  <si>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</si>
  <si>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</si>
  <si>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</si>
  <si>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</si>
  <si>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</si>
  <si>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</si>
  <si>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</si>
  <si>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</si>
  <si>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</si>
  <si>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</si>
  <si>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</si>
  <si>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</si>
  <si>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</si>
  <si>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</si>
  <si>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</si>
  <si>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</si>
  <si>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</si>
  <si>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</si>
  <si>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</si>
  <si>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</si>
  <si>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</si>
  <si>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</si>
  <si>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</si>
  <si>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</si>
  <si>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</si>
  <si>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</si>
  <si>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</si>
  <si>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</si>
  <si>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</si>
  <si>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</si>
  <si>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</si>
  <si>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</si>
  <si>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</si>
  <si>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</si>
  <si>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</si>
  <si>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</si>
  <si>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</si>
  <si>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</si>
  <si>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</si>
  <si>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</si>
  <si>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</si>
  <si>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</si>
  <si>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</si>
  <si>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</si>
  <si>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</si>
  <si>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</si>
  <si>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</si>
  <si>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</si>
  <si>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</si>
  <si>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</si>
  <si>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</si>
  <si>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</si>
  <si>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</si>
  <si>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</si>
  <si>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</si>
  <si>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</si>
  <si>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</si>
  <si>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</si>
  <si>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</si>
  <si>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</si>
  <si>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</si>
  <si>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</si>
  <si>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</si>
  <si>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</si>
  <si>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</si>
  <si>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</si>
  <si>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</si>
  <si>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</si>
  <si>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</si>
  <si>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</si>
  <si>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</si>
  <si>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</si>
  <si>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</si>
  <si>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</si>
  <si>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</si>
  <si>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</si>
  <si>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</si>
  <si>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</si>
  <si>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</si>
  <si>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</si>
  <si>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</si>
  <si>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</si>
  <si>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</si>
  <si>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</si>
  <si>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</si>
  <si>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</si>
  <si>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</si>
  <si>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</si>
  <si>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</si>
  <si>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</si>
  <si>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</si>
  <si>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</si>
  <si>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</si>
  <si>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</si>
  <si>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</si>
  <si>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</si>
  <si>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</si>
  <si>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</si>
  <si>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</si>
  <si>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</si>
  <si>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</si>
  <si>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</si>
  <si>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</si>
  <si>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</si>
  <si>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</si>
  <si>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</si>
  <si>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</si>
  <si>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</si>
  <si>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</si>
  <si>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</si>
  <si>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</si>
  <si>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</si>
  <si>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</si>
  <si>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</si>
  <si>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</si>
  <si>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</si>
  <si>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</si>
  <si>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</si>
  <si>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</si>
  <si>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</si>
  <si>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</si>
  <si>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</si>
  <si>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</si>
  <si>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</si>
  <si>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</si>
  <si>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</si>
  <si>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</si>
  <si>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</si>
  <si>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</si>
  <si>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</si>
  <si>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</si>
  <si>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</si>
  <si>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</si>
  <si>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</si>
  <si>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</si>
  <si>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</si>
  <si>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</si>
  <si>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</si>
  <si>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</si>
  <si>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</si>
  <si>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</si>
  <si>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</si>
  <si>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</si>
  <si>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</si>
  <si>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</si>
  <si>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</si>
  <si>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</si>
  <si>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</si>
  <si>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</si>
  <si>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</si>
  <si>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</si>
  <si>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</si>
  <si>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</si>
  <si>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</si>
  <si>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</si>
  <si>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</si>
  <si>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</si>
  <si>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</si>
  <si>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</si>
  <si>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</si>
  <si>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</si>
  <si>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</si>
  <si>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</si>
  <si>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</si>
  <si>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</si>
  <si>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</si>
  <si>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</si>
  <si>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</si>
  <si>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</si>
  <si>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</si>
  <si>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</si>
  <si>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</si>
  <si>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</si>
  <si>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</si>
  <si>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</si>
  <si>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</si>
  <si>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</si>
  <si>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</si>
  <si>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</si>
  <si>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</si>
  <si>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</si>
  <si>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</si>
  <si>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</si>
  <si>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</si>
  <si>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</si>
  <si>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</si>
  <si>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</si>
  <si>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</si>
  <si>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</si>
  <si>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</si>
  <si>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</si>
  <si>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</si>
  <si>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</si>
  <si>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</si>
  <si>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</si>
  <si>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</si>
  <si>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</si>
  <si>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</si>
  <si>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</si>
  <si>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</si>
  <si>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</si>
  <si>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</si>
  <si>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</si>
  <si>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</si>
  <si>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</si>
  <si>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</si>
  <si>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</si>
  <si>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</si>
  <si>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</si>
  <si>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</si>
  <si>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</si>
  <si>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</si>
  <si>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</si>
  <si>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</si>
  <si>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</si>
  <si>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</si>
  <si>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</si>
  <si>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</si>
  <si>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</si>
  <si>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</si>
  <si>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</si>
  <si>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</si>
  <si>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</si>
  <si>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</si>
  <si>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</si>
  <si>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</si>
  <si>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</si>
  <si>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</si>
  <si>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</si>
  <si>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</si>
  <si>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</si>
  <si>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</si>
  <si>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</si>
  <si>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</si>
  <si>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</si>
  <si>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</si>
  <si>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</si>
  <si>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</si>
  <si>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</si>
  <si>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</si>
  <si>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</si>
  <si>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</si>
  <si>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</si>
  <si>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</si>
  <si>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</si>
  <si>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</si>
  <si>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</si>
  <si>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</si>
  <si>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</si>
  <si>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</si>
  <si>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</si>
  <si>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</si>
  <si>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</si>
  <si>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</si>
  <si>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</si>
  <si>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</si>
  <si>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</si>
  <si>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</si>
  <si>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</si>
  <si>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</si>
  <si>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</si>
  <si>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</si>
  <si>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</si>
  <si>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</si>
  <si>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</si>
  <si>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</si>
  <si>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</si>
  <si>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</si>
  <si>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</si>
  <si>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</si>
  <si>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</si>
  <si>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</si>
  <si>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</si>
  <si>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</si>
  <si>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</si>
  <si>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</si>
  <si>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</si>
  <si>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</si>
  <si>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</si>
  <si>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</si>
  <si>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</si>
  <si>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</si>
  <si>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</si>
  <si>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</si>
  <si>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</si>
  <si>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</si>
  <si>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</si>
  <si>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</si>
  <si>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</si>
  <si>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</si>
  <si>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</si>
  <si>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</si>
  <si>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</si>
  <si>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</si>
  <si>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</si>
  <si>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</si>
  <si>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</si>
  <si>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</si>
  <si>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</si>
  <si>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</si>
  <si>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</si>
  <si>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</si>
  <si>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</si>
  <si>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</si>
  <si>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</si>
  <si>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</si>
  <si>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</si>
  <si>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</si>
  <si>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</si>
  <si>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</si>
  <si>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</si>
  <si>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</si>
  <si>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</si>
  <si>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</si>
  <si>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</si>
  <si>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</si>
  <si>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</si>
  <si>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</si>
  <si>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</si>
  <si>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</si>
  <si>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</si>
  <si>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</si>
  <si>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</si>
  <si>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</si>
  <si>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</si>
  <si>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</si>
  <si>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</si>
  <si>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</si>
  <si>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</si>
  <si>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</si>
  <si>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</si>
  <si>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</si>
  <si>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</si>
  <si>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</si>
  <si>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</si>
  <si>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</si>
  <si>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</si>
  <si>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</si>
  <si>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</si>
  <si>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</si>
  <si>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</si>
  <si>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</si>
  <si>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</si>
  <si>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</si>
  <si>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</si>
  <si>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</si>
  <si>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</si>
  <si>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</si>
  <si>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</si>
  <si>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</si>
  <si>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</si>
  <si>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</si>
  <si>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</si>
  <si>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</si>
  <si>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</si>
  <si>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</si>
  <si>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</si>
  <si>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</si>
  <si>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</si>
  <si>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</si>
  <si>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</si>
  <si>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</si>
  <si>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</si>
  <si>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</si>
  <si>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</si>
  <si>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</si>
  <si>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</si>
  <si>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</si>
  <si>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</si>
  <si>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</si>
  <si>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</si>
  <si>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</si>
  <si>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</si>
  <si>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</si>
  <si>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</si>
  <si>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</si>
  <si>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</si>
  <si>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</si>
  <si>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</si>
  <si>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</si>
  <si>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</si>
  <si>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</si>
  <si>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</si>
  <si>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</si>
  <si>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</si>
  <si>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</si>
  <si>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</si>
  <si>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</si>
  <si>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</si>
  <si>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</si>
  <si>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</si>
  <si>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</si>
  <si>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</si>
  <si>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</si>
  <si>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</si>
  <si>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</si>
  <si>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</si>
  <si>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</si>
  <si>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</si>
  <si>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</si>
  <si>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</si>
  <si>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</si>
  <si>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</si>
  <si>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</si>
  <si>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</si>
  <si>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</si>
  <si>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</si>
  <si>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</si>
  <si>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</si>
  <si>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</si>
  <si>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</si>
  <si>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</si>
  <si>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</si>
  <si>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</si>
  <si>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</si>
  <si>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</si>
  <si>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</si>
  <si>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</si>
  <si>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</si>
  <si>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</si>
  <si>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</si>
  <si>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</si>
  <si>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</si>
  <si>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</si>
  <si>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</si>
  <si>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</si>
  <si>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</si>
  <si>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</si>
  <si>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</si>
  <si>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</si>
  <si>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</si>
  <si>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</si>
  <si>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</si>
  <si>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</si>
  <si>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</si>
  <si>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</si>
  <si>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</si>
  <si>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</si>
  <si>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</si>
  <si>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</si>
  <si>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</si>
  <si>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</si>
  <si>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</si>
  <si>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</si>
  <si>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</si>
  <si>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</si>
  <si>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</si>
  <si>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</si>
  <si>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</si>
  <si>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</si>
  <si>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</si>
  <si>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</si>
  <si>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</si>
  <si>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</si>
  <si>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</si>
  <si>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</si>
  <si>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</si>
  <si>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</si>
  <si>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</si>
  <si>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</si>
  <si>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</si>
  <si>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</si>
  <si>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</si>
  <si>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</si>
  <si>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</si>
  <si>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</si>
  <si>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</si>
  <si>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</si>
  <si>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</si>
  <si>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</si>
  <si>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</si>
  <si>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</si>
  <si>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</si>
  <si>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</si>
  <si>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</si>
  <si>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</si>
  <si>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</si>
  <si>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</si>
  <si>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</si>
  <si>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</si>
  <si>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</si>
  <si>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</si>
  <si>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</si>
  <si>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</si>
  <si>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</si>
  <si>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</si>
  <si>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</si>
  <si>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</si>
  <si>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</si>
  <si>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</si>
  <si>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</si>
  <si>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</si>
  <si>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</si>
  <si>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</si>
  <si>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</si>
  <si>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</si>
  <si>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</si>
  <si>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</si>
  <si>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</si>
  <si>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</si>
  <si>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</si>
  <si>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</si>
  <si>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</si>
  <si>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</si>
  <si>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</si>
  <si>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</si>
  <si>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</si>
  <si>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</si>
  <si>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</si>
  <si>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</si>
  <si>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</si>
  <si>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</si>
  <si>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</si>
  <si>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</si>
  <si>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</si>
  <si>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</si>
  <si>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</si>
  <si>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</si>
  <si>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</si>
  <si>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</si>
  <si>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</si>
  <si>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</si>
  <si>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</si>
  <si>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</si>
  <si>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</si>
  <si>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</si>
  <si>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</si>
  <si>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</si>
  <si>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</si>
  <si>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</si>
  <si>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</si>
  <si>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</si>
  <si>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</si>
  <si>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</si>
  <si>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</si>
  <si>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</si>
  <si>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</si>
  <si>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</si>
  <si>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</si>
  <si>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</si>
  <si>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</si>
  <si>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</si>
  <si>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</si>
  <si>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</si>
  <si>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</si>
  <si>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</si>
  <si>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</si>
  <si>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</si>
  <si>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</si>
  <si>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</si>
  <si>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</si>
  <si>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</si>
  <si>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</si>
  <si>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</si>
  <si>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</si>
  <si>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</si>
  <si>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</si>
  <si>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</si>
  <si>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</si>
  <si>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</si>
  <si>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</si>
  <si>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</si>
  <si>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</si>
  <si>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</si>
  <si>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</si>
  <si>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</si>
  <si>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</si>
  <si>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</si>
  <si>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</si>
  <si>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</si>
  <si>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</si>
  <si>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</si>
  <si>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</si>
  <si>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</si>
  <si>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</si>
  <si>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</si>
  <si>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</si>
  <si>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</si>
  <si>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</si>
  <si>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</si>
  <si>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</si>
  <si>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</si>
  <si>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</si>
  <si>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</si>
  <si>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</si>
  <si>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</si>
  <si>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</si>
  <si>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</si>
  <si>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</si>
  <si>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</si>
  <si>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</si>
  <si>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</si>
  <si>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</si>
  <si>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</si>
  <si>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</si>
  <si>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</si>
  <si>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</si>
  <si>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</si>
  <si>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</si>
  <si>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</si>
  <si>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</si>
  <si>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</si>
  <si>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</si>
  <si>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</si>
  <si>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</si>
  <si>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</si>
  <si>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</si>
  <si>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</si>
  <si>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</si>
  <si>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</si>
  <si>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</si>
  <si>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</si>
  <si>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</si>
  <si>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</si>
  <si>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</si>
  <si>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</si>
  <si>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</si>
  <si>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</si>
  <si>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</si>
  <si>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</si>
  <si>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</si>
  <si>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</si>
  <si>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</si>
  <si>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</si>
  <si>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</si>
  <si>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</si>
  <si>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</si>
  <si>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</si>
  <si>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</si>
  <si>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</si>
  <si>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</si>
  <si>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</si>
  <si>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</si>
  <si>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</si>
  <si>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</si>
  <si>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</si>
  <si>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</si>
  <si>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</si>
  <si>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</si>
  <si>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</si>
  <si>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</si>
  <si>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</si>
  <si>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</si>
  <si>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</si>
  <si>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</si>
  <si>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</si>
  <si>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</si>
  <si>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</si>
  <si>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</si>
  <si>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</si>
  <si>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</si>
  <si>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</si>
  <si>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</si>
  <si>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</si>
  <si>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</si>
  <si>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</si>
  <si>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</si>
  <si>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</si>
  <si>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</si>
  <si>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</si>
  <si>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</si>
  <si>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</si>
  <si>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</si>
  <si>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</si>
  <si>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</si>
  <si>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</si>
  <si>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</si>
  <si>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</si>
  <si>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</si>
  <si>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</si>
  <si>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</si>
  <si>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</si>
  <si>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</si>
  <si>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</si>
  <si>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</si>
  <si>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</si>
  <si>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</si>
  <si>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</si>
  <si>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</si>
  <si>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</si>
  <si>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</si>
  <si>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</si>
  <si>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</si>
  <si>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</si>
  <si>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</si>
  <si>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</si>
  <si>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</si>
  <si>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</si>
  <si>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</si>
  <si>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</si>
  <si>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</si>
  <si>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</si>
  <si>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</si>
  <si>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</si>
  <si>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</si>
  <si>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</si>
  <si>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</si>
  <si>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</si>
  <si>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</si>
  <si>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</si>
  <si>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</si>
  <si>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</si>
  <si>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</si>
  <si>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</si>
  <si>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</si>
  <si>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</si>
  <si>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</si>
  <si>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</si>
  <si>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</si>
  <si>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</si>
  <si>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</si>
  <si>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</si>
  <si>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</si>
  <si>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</si>
  <si>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</si>
  <si>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</si>
  <si>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</si>
  <si>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</si>
  <si>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</si>
  <si>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</si>
  <si>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</si>
  <si>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</si>
  <si>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</si>
  <si>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</si>
  <si>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</si>
  <si>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</si>
  <si>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</si>
  <si>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</si>
  <si>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</si>
  <si>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</si>
  <si>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</si>
  <si>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</si>
  <si>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</si>
  <si>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</si>
  <si>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</si>
  <si>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</si>
  <si>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</si>
  <si>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</si>
  <si>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</si>
  <si>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</si>
  <si>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</si>
  <si>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</si>
  <si>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</si>
  <si>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</si>
  <si>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</si>
  <si>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</si>
  <si>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</si>
  <si>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</si>
  <si>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</si>
  <si>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</si>
  <si>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</si>
  <si>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</si>
  <si>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</si>
  <si>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</si>
  <si>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</si>
  <si>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</si>
  <si>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</si>
  <si>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</si>
  <si>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</si>
  <si>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</si>
  <si>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</si>
  <si>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</si>
  <si>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</si>
  <si>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</si>
  <si>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</si>
  <si>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</si>
  <si>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</si>
  <si>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</si>
  <si>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</si>
  <si>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</si>
  <si>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</si>
  <si>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</si>
  <si>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</si>
  <si>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</si>
  <si>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</si>
  <si>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</si>
  <si>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</si>
  <si>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</si>
  <si>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</si>
  <si>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</si>
  <si>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</si>
  <si>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</si>
  <si>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</si>
  <si>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</si>
  <si>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</si>
  <si>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</si>
  <si>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</si>
  <si>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</si>
  <si>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</si>
  <si>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</si>
  <si>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</si>
  <si>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</si>
  <si>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</si>
  <si>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</si>
  <si>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</si>
  <si>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</si>
  <si>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</si>
  <si>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</si>
  <si>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</si>
  <si>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</si>
  <si>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</si>
  <si>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</si>
  <si>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</si>
  <si>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</si>
  <si>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</si>
  <si>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</si>
  <si>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</si>
  <si>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</si>
  <si>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</si>
  <si>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</si>
  <si>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</si>
  <si>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</si>
  <si>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</si>
  <si>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</si>
  <si>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</si>
  <si>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</si>
  <si>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</si>
  <si>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</si>
  <si>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</si>
  <si>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</si>
  <si>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</si>
  <si>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</si>
  <si>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</si>
  <si>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</si>
  <si>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</si>
  <si>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</si>
  <si>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</si>
  <si>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</si>
  <si>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</si>
  <si>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</si>
  <si>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</si>
  <si>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</si>
  <si>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</si>
  <si>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</si>
  <si>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</si>
  <si>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</si>
  <si>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</si>
  <si>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</si>
  <si>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</si>
  <si>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</si>
  <si>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</si>
  <si>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</si>
  <si>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</si>
  <si>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</si>
  <si>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</si>
  <si>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</si>
  <si>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</si>
  <si>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</si>
  <si>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</si>
  <si>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</si>
  <si>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</si>
  <si>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</si>
  <si>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</si>
  <si>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</si>
  <si>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</si>
  <si>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</si>
  <si>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</si>
  <si>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</si>
  <si>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</si>
  <si>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</si>
  <si>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</si>
  <si>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</si>
  <si>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</si>
  <si>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</si>
  <si>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</si>
  <si>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</si>
  <si>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</si>
  <si>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</si>
  <si>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</si>
  <si>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</si>
  <si>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</si>
  <si>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</si>
  <si>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</si>
  <si>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</si>
  <si>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</si>
  <si>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</si>
  <si>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</si>
  <si>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</si>
  <si>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</si>
  <si>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</si>
  <si>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</si>
  <si>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</si>
  <si>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</si>
  <si>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</si>
  <si>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</si>
  <si>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</si>
  <si>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</si>
  <si>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</si>
  <si>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</si>
  <si>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</si>
  <si>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</si>
  <si>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</si>
  <si>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</si>
  <si>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</si>
  <si>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</si>
  <si>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</si>
  <si>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</si>
  <si>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</si>
  <si>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</si>
  <si>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</si>
  <si>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</si>
  <si>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</si>
  <si>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</si>
  <si>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</si>
  <si>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</si>
  <si>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</si>
  <si>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</si>
  <si>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</si>
  <si>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</si>
  <si>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</si>
  <si>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</si>
  <si>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</si>
  <si>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</si>
  <si>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</si>
  <si>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</si>
  <si>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</si>
  <si>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</si>
  <si>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</si>
  <si>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</si>
  <si>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</si>
  <si>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</si>
  <si>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</si>
  <si>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</si>
  <si>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</si>
  <si>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</si>
  <si>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</si>
  <si>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</si>
  <si>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</si>
  <si>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</si>
  <si>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</si>
  <si>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</si>
  <si>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</si>
  <si>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</si>
  <si>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</si>
  <si>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</si>
  <si>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</si>
  <si>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</si>
  <si>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</si>
  <si>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</si>
  <si>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</si>
  <si>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</si>
  <si>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</si>
  <si>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</si>
  <si>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</si>
  <si>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</si>
  <si>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</si>
  <si>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</si>
  <si>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</si>
  <si>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</si>
  <si>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</si>
  <si>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</si>
  <si>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</si>
  <si>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</si>
  <si>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</si>
  <si>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</si>
  <si>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</si>
  <si>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</si>
  <si>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</si>
  <si>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</si>
  <si>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</si>
  <si>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</si>
  <si>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</si>
  <si>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</si>
  <si>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</si>
  <si>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</si>
  <si>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</si>
  <si>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</si>
  <si>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</si>
  <si>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</si>
  <si>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</si>
  <si>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</si>
  <si>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</si>
  <si>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</si>
  <si>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</si>
  <si>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</si>
  <si>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</si>
  <si>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</si>
  <si>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</si>
  <si>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</si>
  <si>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</si>
  <si>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</si>
  <si>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</si>
  <si>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</si>
  <si>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</si>
  <si>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</si>
  <si>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</si>
  <si>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</si>
  <si>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</si>
  <si>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</si>
  <si>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</si>
  <si>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</si>
  <si>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</si>
  <si>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</si>
  <si>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</si>
  <si>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</si>
  <si>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</si>
  <si>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</si>
  <si>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</si>
  <si>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</si>
  <si>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</si>
  <si>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</si>
  <si>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</si>
  <si>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</si>
  <si>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</si>
  <si>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</si>
  <si>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</si>
  <si>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</si>
  <si>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</si>
  <si>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</si>
  <si>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</si>
  <si>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</si>
  <si>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</si>
  <si>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</si>
  <si>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</si>
  <si>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</si>
  <si>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</si>
  <si>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</si>
  <si>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</si>
  <si>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</si>
  <si>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</si>
  <si>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</si>
  <si>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</si>
  <si>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</si>
  <si>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</si>
  <si>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</si>
  <si>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</si>
  <si>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</si>
  <si>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</si>
  <si>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</si>
  <si>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</si>
  <si>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</si>
  <si>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</si>
  <si>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</si>
  <si>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</si>
  <si>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</si>
  <si>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</si>
  <si>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</si>
  <si>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</si>
  <si>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</si>
  <si>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</si>
  <si>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</si>
  <si>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</si>
  <si>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</si>
  <si>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</si>
  <si>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</si>
  <si>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</si>
  <si>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</si>
  <si>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</si>
  <si>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</si>
  <si>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</si>
  <si>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</si>
  <si>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</si>
  <si>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</si>
  <si>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</si>
  <si>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</si>
  <si>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</si>
  <si>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</si>
  <si>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</si>
  <si>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</si>
  <si>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</si>
  <si>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</si>
  <si>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</si>
  <si>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</si>
  <si>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</si>
  <si>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</si>
  <si>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</si>
  <si>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</si>
  <si>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</si>
  <si>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</si>
  <si>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</si>
  <si>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</si>
  <si>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</si>
  <si>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</si>
  <si>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</si>
  <si>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</si>
  <si>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</si>
  <si>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</si>
  <si>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</si>
  <si>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</si>
  <si>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</si>
  <si>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</si>
  <si>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</si>
  <si>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</si>
  <si>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</si>
  <si>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</si>
  <si>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</si>
  <si>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</si>
  <si>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</si>
  <si>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</si>
  <si>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</si>
  <si>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</si>
  <si>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</si>
  <si>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</si>
  <si>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</si>
  <si>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</si>
  <si>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</si>
  <si>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</si>
  <si>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</si>
  <si>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</si>
  <si>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</si>
  <si>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</si>
  <si>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</si>
  <si>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</si>
  <si>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</si>
  <si>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</si>
  <si>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</si>
  <si>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</si>
  <si>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</si>
  <si>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</si>
  <si>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</si>
  <si>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</si>
  <si>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</si>
  <si>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</si>
  <si>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</si>
  <si>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</si>
  <si>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</si>
  <si>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</si>
  <si>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</si>
  <si>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</si>
  <si>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</si>
  <si>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</si>
  <si>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</si>
  <si>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</si>
  <si>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</si>
  <si>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</si>
  <si>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</si>
  <si>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</si>
  <si>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</si>
  <si>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</si>
  <si>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</si>
  <si>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</si>
  <si>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</si>
  <si>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</si>
  <si>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</si>
  <si>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</si>
  <si>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</si>
  <si>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</si>
  <si>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</si>
  <si>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</si>
  <si>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</si>
  <si>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</si>
  <si>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</si>
  <si>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</si>
  <si>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</si>
  <si>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</si>
  <si>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</si>
  <si>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</si>
  <si>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</si>
  <si>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</si>
  <si>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</si>
  <si>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</si>
  <si>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</si>
  <si>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</si>
  <si>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</si>
  <si>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</si>
  <si>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</si>
  <si>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</si>
  <si>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</si>
  <si>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</si>
  <si>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</si>
  <si>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</si>
  <si>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</si>
  <si>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</si>
  <si>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</si>
  <si>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</si>
  <si>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</si>
  <si>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</si>
  <si>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</si>
  <si>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</si>
  <si>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</si>
  <si>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</si>
  <si>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</si>
  <si>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</si>
  <si>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</si>
  <si>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</si>
  <si>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</si>
  <si>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</si>
  <si>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</si>
  <si>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</si>
  <si>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</si>
  <si>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</si>
  <si>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</si>
  <si>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</si>
  <si>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</si>
  <si>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</si>
  <si>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</si>
  <si>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</si>
  <si>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</si>
  <si>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</si>
  <si>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</si>
  <si>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</si>
  <si>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</si>
  <si>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</si>
  <si>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</si>
  <si>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</si>
  <si>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</si>
  <si>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</si>
  <si>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</si>
  <si>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</si>
  <si>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</si>
  <si>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</si>
  <si>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</si>
  <si>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</si>
  <si>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</si>
  <si>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</si>
  <si>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</si>
  <si>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</si>
  <si>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</si>
  <si>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</si>
  <si>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</si>
  <si>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</si>
  <si>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</si>
  <si>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</si>
  <si>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</si>
  <si>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</si>
  <si>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</si>
  <si>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</si>
  <si>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</si>
  <si>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</si>
  <si>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</si>
  <si>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</si>
  <si>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</si>
  <si>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</si>
  <si>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</si>
  <si>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</si>
  <si>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</si>
  <si>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</si>
  <si>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</si>
  <si>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</si>
  <si>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</si>
  <si>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</si>
  <si>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</si>
  <si>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</si>
  <si>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</si>
  <si>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</si>
  <si>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</si>
  <si>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</si>
  <si>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</si>
  <si>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</si>
  <si>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</si>
  <si>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</si>
  <si>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</si>
  <si>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</si>
  <si>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</si>
  <si>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</si>
  <si>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</si>
  <si>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</si>
  <si>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</si>
  <si>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</si>
  <si>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</si>
  <si>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</si>
  <si>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</si>
  <si>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</si>
  <si>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</si>
  <si>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</si>
  <si>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</si>
  <si>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</si>
  <si>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</si>
  <si>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</si>
  <si>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</si>
  <si>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</si>
  <si>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</si>
  <si>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</si>
  <si>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</si>
  <si>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</si>
  <si>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</si>
  <si>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</si>
  <si>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</si>
  <si>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</si>
  <si>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</si>
  <si>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</si>
  <si>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</si>
  <si>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</si>
  <si>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</si>
  <si>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</si>
  <si>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</si>
  <si>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</si>
  <si>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</si>
  <si>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</si>
  <si>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</si>
  <si>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</si>
  <si>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</si>
  <si>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</si>
  <si>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</si>
  <si>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</si>
  <si>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</si>
  <si>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</si>
  <si>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</si>
  <si>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</si>
  <si>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</si>
  <si>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</si>
  <si>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</si>
  <si>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</si>
  <si>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</si>
  <si>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</si>
  <si>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</si>
  <si>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</si>
  <si>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</si>
  <si>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</si>
  <si>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</si>
  <si>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</si>
  <si>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</si>
  <si>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</si>
  <si>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</si>
  <si>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</si>
  <si>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</si>
  <si>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</si>
  <si>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</si>
  <si>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</si>
  <si>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</si>
  <si>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</si>
  <si>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</si>
  <si>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</si>
  <si>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</si>
  <si>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</si>
  <si>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</si>
  <si>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</si>
  <si>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</si>
  <si>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</si>
  <si>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</si>
  <si>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</si>
  <si>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</si>
  <si>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</si>
  <si>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</si>
  <si>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</si>
  <si>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</si>
  <si>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</si>
  <si>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</si>
  <si>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</si>
  <si>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</si>
  <si>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</si>
  <si>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</si>
  <si>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</si>
  <si>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</si>
  <si>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</si>
  <si>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</si>
  <si>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</si>
  <si>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</si>
  <si>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</si>
  <si>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</si>
  <si>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</si>
  <si>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</si>
  <si>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</si>
  <si>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</si>
  <si>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</si>
  <si>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</si>
  <si>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</si>
  <si>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</si>
  <si>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</si>
  <si>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</si>
  <si>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</si>
  <si>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</si>
  <si>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</si>
  <si>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</si>
  <si>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</si>
  <si>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</si>
  <si>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</si>
  <si>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</si>
  <si>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</si>
  <si>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</si>
  <si>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</si>
  <si>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</si>
  <si>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</si>
  <si>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</si>
  <si>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</si>
  <si>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</si>
  <si>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</si>
  <si>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</si>
  <si>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</si>
  <si>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</si>
  <si>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</si>
  <si>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</si>
  <si>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</si>
  <si>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</si>
  <si>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</si>
  <si>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</si>
  <si>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</si>
  <si>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</si>
  <si>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</si>
  <si>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</si>
  <si>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</si>
  <si>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</si>
  <si>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</si>
  <si>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</si>
  <si>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</si>
  <si>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</si>
  <si>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</si>
  <si>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</si>
  <si>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</si>
  <si>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</si>
  <si>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</si>
  <si>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</si>
  <si>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</si>
  <si>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</si>
  <si>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</si>
  <si>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</si>
  <si>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</si>
  <si>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</si>
  <si>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</si>
  <si>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</si>
  <si>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</si>
  <si>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</si>
  <si>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</si>
  <si>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</si>
  <si>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</si>
  <si>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</si>
  <si>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</si>
  <si>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</si>
  <si>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</si>
  <si>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</si>
  <si>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</si>
  <si>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</si>
  <si>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</si>
  <si>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</si>
  <si>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</si>
  <si>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</si>
  <si>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</si>
  <si>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</si>
  <si>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</si>
  <si>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</si>
  <si>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</si>
  <si>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</si>
  <si>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</si>
  <si>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</si>
  <si>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</si>
  <si>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</si>
  <si>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</si>
  <si>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</si>
  <si>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</si>
  <si>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</si>
  <si>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</si>
  <si>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</si>
  <si>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</si>
  <si>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</si>
  <si>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</si>
  <si>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</si>
  <si>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</si>
  <si>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</si>
  <si>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</si>
  <si>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</si>
  <si>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</si>
  <si>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</si>
  <si>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</si>
  <si>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</si>
  <si>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</si>
  <si>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</si>
  <si>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</si>
  <si>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</si>
  <si>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</si>
  <si>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</si>
  <si>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</si>
  <si>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</si>
  <si>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</si>
  <si>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</si>
  <si>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</si>
  <si>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</si>
  <si>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</si>
  <si>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</si>
  <si>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</si>
  <si>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</si>
  <si>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</si>
  <si>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</si>
  <si>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</si>
  <si>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</si>
  <si>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</si>
  <si>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</si>
  <si>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</si>
  <si>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</si>
  <si>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</si>
  <si>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</si>
  <si>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</si>
  <si>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</si>
  <si>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</si>
  <si>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</si>
  <si>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</si>
  <si>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</si>
  <si>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</si>
  <si>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</si>
  <si>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</si>
  <si>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</si>
  <si>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</si>
  <si>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</si>
  <si>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</si>
  <si>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</si>
  <si>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</si>
  <si>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</si>
  <si>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</si>
  <si>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</si>
  <si>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</si>
  <si>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</si>
  <si>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</si>
  <si>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</si>
  <si>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</si>
  <si>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</si>
  <si>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</si>
  <si>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</si>
  <si>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</si>
  <si>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</si>
  <si>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</si>
  <si>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</si>
  <si>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</si>
  <si>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</si>
  <si>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</si>
  <si>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</si>
  <si>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</si>
  <si>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</si>
  <si>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</si>
  <si>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</si>
  <si>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</si>
  <si>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</si>
  <si>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</si>
  <si>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</si>
  <si>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</si>
  <si>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</si>
  <si>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</si>
  <si>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</si>
  <si>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</si>
  <si>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</si>
  <si>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</si>
  <si>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</si>
  <si>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</si>
  <si>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</si>
  <si>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</si>
  <si>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</si>
  <si>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</si>
  <si>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</si>
  <si>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</si>
  <si>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</si>
  <si>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</si>
  <si>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</si>
  <si>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</si>
  <si>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</si>
  <si>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</si>
  <si>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</si>
  <si>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</si>
  <si>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</si>
  <si>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</si>
  <si>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</si>
  <si>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</si>
  <si>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</si>
  <si>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</si>
  <si>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</si>
  <si>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</si>
  <si>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</si>
  <si>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</si>
  <si>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</si>
  <si>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</si>
  <si>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</si>
  <si>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</si>
  <si>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</si>
  <si>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</si>
  <si>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</si>
  <si>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</si>
  <si>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</si>
  <si>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</si>
  <si>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</si>
  <si>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</si>
  <si>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</si>
  <si>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</si>
  <si>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</si>
  <si>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</si>
  <si>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</si>
  <si>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</si>
  <si>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</si>
  <si>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</si>
  <si>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</si>
  <si>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</si>
  <si>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</si>
  <si>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</si>
  <si>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</si>
  <si>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</si>
  <si>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</si>
  <si>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</si>
  <si>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</si>
  <si>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</si>
  <si>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</si>
  <si>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</si>
  <si>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</si>
  <si>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</si>
  <si>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</si>
  <si>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</si>
  <si>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</si>
  <si>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</si>
  <si>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</si>
  <si>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</si>
  <si>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</si>
  <si>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</si>
  <si>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</si>
  <si>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</si>
  <si>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</si>
  <si>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</si>
  <si>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</si>
  <si>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</si>
  <si>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</si>
  <si>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</si>
  <si>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</si>
  <si>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</si>
  <si>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</si>
  <si>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</si>
  <si>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</si>
  <si>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</si>
  <si>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</si>
  <si>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</si>
  <si>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</si>
  <si>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</si>
  <si>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</si>
  <si>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</si>
  <si>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</si>
  <si>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</si>
  <si>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</si>
  <si>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</si>
  <si>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</si>
  <si>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</si>
  <si>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</si>
  <si>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</si>
  <si>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</si>
  <si>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</si>
  <si>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</si>
  <si>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</si>
  <si>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</si>
  <si>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</si>
  <si>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</si>
  <si>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</si>
  <si>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</si>
  <si>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</si>
  <si>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</si>
  <si>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</si>
  <si>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</si>
  <si>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</si>
  <si>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</si>
  <si>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</si>
  <si>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</si>
  <si>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</si>
  <si>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</si>
  <si>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</si>
  <si>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</si>
  <si>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</si>
  <si>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</si>
  <si>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</si>
  <si>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</si>
  <si>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</si>
  <si>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</si>
  <si>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</si>
  <si>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</si>
  <si>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</si>
  <si>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</si>
  <si>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</si>
  <si>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</si>
  <si>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</si>
  <si>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</si>
  <si>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</si>
  <si>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</si>
  <si>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</si>
  <si>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</si>
  <si>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</si>
  <si>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</si>
  <si>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</si>
  <si>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</si>
  <si>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</si>
  <si>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</si>
  <si>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</si>
  <si>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</si>
  <si>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</si>
  <si>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</si>
  <si>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</si>
  <si>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</si>
  <si>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</si>
  <si>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</si>
  <si>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</si>
  <si>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</si>
  <si>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</si>
  <si>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</si>
  <si>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</si>
  <si>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</si>
  <si>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</si>
  <si>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</si>
  <si>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</si>
  <si>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</si>
  <si>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</si>
  <si>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</si>
  <si>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</si>
  <si>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</si>
  <si>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</si>
  <si>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</si>
  <si>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</si>
  <si>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</si>
  <si>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</si>
  <si>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</si>
  <si>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</si>
  <si>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</si>
  <si>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</si>
  <si>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</si>
  <si>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</si>
  <si>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</si>
  <si>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</si>
  <si>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</si>
  <si>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</si>
  <si>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</si>
  <si>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</si>
  <si>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</si>
  <si>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</si>
  <si>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</si>
  <si>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</si>
  <si>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</si>
  <si>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</si>
  <si>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</si>
  <si>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</si>
  <si>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</si>
  <si>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</si>
  <si>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</si>
  <si>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</si>
  <si>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</si>
  <si>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</si>
  <si>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</si>
  <si>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</si>
  <si>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</si>
  <si>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</si>
  <si>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</si>
  <si>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</si>
  <si>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</si>
  <si>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</si>
  <si>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</si>
  <si>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</si>
  <si>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</si>
  <si>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</si>
  <si>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</si>
  <si>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</si>
  <si>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</si>
  <si>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</si>
  <si>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</si>
  <si>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</si>
  <si>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</si>
  <si>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</si>
  <si>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</si>
  <si>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</si>
  <si>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</si>
  <si>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</si>
  <si>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</si>
  <si>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</si>
  <si>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</si>
  <si>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</si>
  <si>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</si>
  <si>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</si>
  <si>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</si>
  <si>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</si>
  <si>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</si>
  <si>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</si>
  <si>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</si>
  <si>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</si>
  <si>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</si>
  <si>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</si>
  <si>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</si>
  <si>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</si>
  <si>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</si>
  <si>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</si>
  <si>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</si>
  <si>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</si>
  <si>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</si>
  <si>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</si>
  <si>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</si>
  <si>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</si>
  <si>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</si>
  <si>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</si>
  <si>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</si>
  <si>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</si>
  <si>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</si>
  <si>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</si>
  <si>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</si>
  <si>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</si>
  <si>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</si>
  <si>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</si>
  <si>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</si>
  <si>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</si>
  <si>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</si>
  <si>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</si>
  <si>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</si>
  <si>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</si>
  <si>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</si>
  <si>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</si>
  <si>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</si>
  <si>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</si>
  <si>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</si>
  <si>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</si>
  <si>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</si>
  <si>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</si>
  <si>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</si>
  <si>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</si>
  <si>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</si>
  <si>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</si>
  <si>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</si>
  <si>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</si>
  <si>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</si>
  <si>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</si>
  <si>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</si>
  <si>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</si>
  <si>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</si>
  <si>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</si>
  <si>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</si>
  <si>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</si>
  <si>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</si>
  <si>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</si>
  <si>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</si>
  <si>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</si>
  <si>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</si>
  <si>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</si>
  <si>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</si>
  <si>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</si>
  <si>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</si>
  <si>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</si>
  <si>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</si>
  <si>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</si>
  <si>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</si>
  <si>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</si>
  <si>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</si>
  <si>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</si>
  <si>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</si>
  <si>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</si>
  <si>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</si>
  <si>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</si>
  <si>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</si>
  <si>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</si>
  <si>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</si>
  <si>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</si>
  <si>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</si>
  <si>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</si>
  <si>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</si>
  <si>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</si>
  <si>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</si>
  <si>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</si>
  <si>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</si>
  <si>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</si>
  <si>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</si>
  <si>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</si>
  <si>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</si>
  <si>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</si>
  <si>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</si>
  <si>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</si>
  <si>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</si>
  <si>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</si>
  <si>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</si>
  <si>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</si>
  <si>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</si>
  <si>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</si>
  <si>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</si>
  <si>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</si>
  <si>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</si>
  <si>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</si>
  <si>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</si>
  <si>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</si>
  <si>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</si>
  <si>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</si>
  <si>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</si>
  <si>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</si>
  <si>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</si>
  <si>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</si>
  <si>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</si>
  <si>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</si>
  <si>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</si>
  <si>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</si>
  <si>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</si>
  <si>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</si>
  <si>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</si>
  <si>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</si>
  <si>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</si>
  <si>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</si>
  <si>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</si>
  <si>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</si>
  <si>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</si>
  <si>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</si>
  <si>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</si>
  <si>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</si>
  <si>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</si>
  <si>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</si>
  <si>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</si>
  <si>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</si>
  <si>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</si>
  <si>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</si>
  <si>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</si>
  <si>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</si>
  <si>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</si>
  <si>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</si>
  <si>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</si>
  <si>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</si>
  <si>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</si>
  <si>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</si>
  <si>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</si>
  <si>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</si>
  <si>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</si>
  <si>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</si>
  <si>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</si>
  <si>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</si>
  <si>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</si>
  <si>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</si>
  <si>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</si>
  <si>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</si>
  <si>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</si>
  <si>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</si>
  <si>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</si>
  <si>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</si>
  <si>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</si>
  <si>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</si>
  <si>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</si>
  <si>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</si>
  <si>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</si>
  <si>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</si>
  <si>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</si>
  <si>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</si>
  <si>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</si>
  <si>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</si>
  <si>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</si>
  <si>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</si>
  <si>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</si>
  <si>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</si>
  <si>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</si>
  <si>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</si>
  <si>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</si>
  <si>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</si>
  <si>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</si>
  <si>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</si>
  <si>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</si>
  <si>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</si>
  <si>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</si>
  <si>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</si>
  <si>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</si>
  <si>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</si>
  <si>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</si>
  <si>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</si>
  <si>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</si>
  <si>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</si>
  <si>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</si>
  <si>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</si>
  <si>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</si>
  <si>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</si>
  <si>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</si>
  <si>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</si>
  <si>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</si>
  <si>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</si>
  <si>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</si>
  <si>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</si>
  <si>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</si>
  <si>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</si>
  <si>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</si>
  <si>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</si>
  <si>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</si>
  <si>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</si>
  <si>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</si>
  <si>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</si>
  <si>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</si>
  <si>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</si>
  <si>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</si>
  <si>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</si>
  <si>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</si>
  <si>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</si>
  <si>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</si>
  <si>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</si>
  <si>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</si>
  <si>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</si>
  <si>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</si>
  <si>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</si>
  <si>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</si>
  <si>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</si>
  <si>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</si>
  <si>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</si>
  <si>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</si>
  <si>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</si>
  <si>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</si>
  <si>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</si>
  <si>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</si>
  <si>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</si>
  <si>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</si>
  <si>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</si>
  <si>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</si>
  <si>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</si>
  <si>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</si>
  <si>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</si>
  <si>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</si>
  <si>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</si>
  <si>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</si>
  <si>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</si>
  <si>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</si>
  <si>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</si>
  <si>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</si>
  <si>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</si>
  <si>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</si>
  <si>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</si>
  <si>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</si>
  <si>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</si>
  <si>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</si>
  <si>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</si>
  <si>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</si>
  <si>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</si>
  <si>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</si>
  <si>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</si>
  <si>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</si>
  <si>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</si>
  <si>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</si>
  <si>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</si>
  <si>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</si>
  <si>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</si>
  <si>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</si>
  <si>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</si>
  <si>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</si>
  <si>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</si>
  <si>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</si>
  <si>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</si>
  <si>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</si>
  <si>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</si>
  <si>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</si>
  <si>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</si>
  <si>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</si>
  <si>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</si>
  <si>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</si>
  <si>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</si>
  <si>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</si>
  <si>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</si>
  <si>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</si>
  <si>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</si>
  <si>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</si>
  <si>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</si>
  <si>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</si>
  <si>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</si>
  <si>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</si>
  <si>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</si>
  <si>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</si>
  <si>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</si>
  <si>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</si>
  <si>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</si>
  <si>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</si>
  <si>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</si>
  <si>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</si>
  <si>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</si>
  <si>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</si>
  <si>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</si>
  <si>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</si>
  <si>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</si>
  <si>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</si>
  <si>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</si>
  <si>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</si>
  <si>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</si>
  <si>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</si>
  <si>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</si>
  <si>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</si>
  <si>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</si>
  <si>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</si>
  <si>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</si>
  <si>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</si>
  <si>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</si>
  <si>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</si>
  <si>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</si>
  <si>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</si>
  <si>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</si>
  <si>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</si>
  <si>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</si>
  <si>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</si>
  <si>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</si>
  <si>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</si>
  <si>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</si>
  <si>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</si>
  <si>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</si>
  <si>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</si>
  <si>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</si>
  <si>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</si>
  <si>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</si>
  <si>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</si>
  <si>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</si>
  <si>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</si>
  <si>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</si>
  <si>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</si>
  <si>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</si>
  <si>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</si>
  <si>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</si>
  <si>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</si>
  <si>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</si>
  <si>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</si>
  <si>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</si>
  <si>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</si>
  <si>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</si>
  <si>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</si>
  <si>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</si>
  <si>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</si>
  <si>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</si>
  <si>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</si>
  <si>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</si>
  <si>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</si>
  <si>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</si>
  <si>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</si>
  <si>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</si>
  <si>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</si>
  <si>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</si>
  <si>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</si>
  <si>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</si>
  <si>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</si>
  <si>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</si>
  <si>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</si>
  <si>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</si>
  <si>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</si>
  <si>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</si>
  <si>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</si>
  <si>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</si>
  <si>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</si>
  <si>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</si>
  <si>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</si>
  <si>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</si>
  <si>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</si>
  <si>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</si>
  <si>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</si>
  <si>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</si>
  <si>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</si>
  <si>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</si>
  <si>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</si>
  <si>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</si>
  <si>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</si>
  <si>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</si>
  <si>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</si>
  <si>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</si>
  <si>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</si>
  <si>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</si>
  <si>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</si>
  <si>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</si>
  <si>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</si>
  <si>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</si>
  <si>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</si>
  <si>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</si>
  <si>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</si>
  <si>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</si>
  <si>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</si>
  <si>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</si>
  <si>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</si>
  <si>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</si>
  <si>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</si>
  <si>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</si>
  <si>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</si>
  <si>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</si>
  <si>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</si>
  <si>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</si>
  <si>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</si>
  <si>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</si>
  <si>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</si>
  <si>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</si>
  <si>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</si>
  <si>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</si>
  <si>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</si>
  <si>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</si>
  <si>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</si>
  <si>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</si>
  <si>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</si>
  <si>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</si>
  <si>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</si>
  <si>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</si>
  <si>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</si>
  <si>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</si>
  <si>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</si>
  <si>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</si>
  <si>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</si>
  <si>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</si>
  <si>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</si>
  <si>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</si>
  <si>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</si>
  <si>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</si>
  <si>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</si>
  <si>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</si>
  <si>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</si>
  <si>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</si>
  <si>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</si>
  <si>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</si>
  <si>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</si>
  <si>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</si>
  <si>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</si>
  <si>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</si>
  <si>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</si>
  <si>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</si>
  <si>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</si>
  <si>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</si>
  <si>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</si>
  <si>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</si>
  <si>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</si>
  <si>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</si>
  <si>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</si>
  <si>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</si>
  <si>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</si>
  <si>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</si>
  <si>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</si>
  <si>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</si>
  <si>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</si>
  <si>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</si>
  <si>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</si>
  <si>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</si>
  <si>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</si>
  <si>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</si>
  <si>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</si>
  <si>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</si>
  <si>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</si>
  <si>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</si>
  <si>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</si>
  <si>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</si>
  <si>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</si>
  <si>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</si>
  <si>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</si>
  <si>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</si>
  <si>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</si>
  <si>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</si>
  <si>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</si>
  <si>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</si>
  <si>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</si>
  <si>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</si>
  <si>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</si>
  <si>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</si>
  <si>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</si>
  <si>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</si>
  <si>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</si>
  <si>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</si>
  <si>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</si>
  <si>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</si>
  <si>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</si>
  <si>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</si>
  <si>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</si>
  <si>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</si>
  <si>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</si>
  <si>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</si>
  <si>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</si>
  <si>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</si>
  <si>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</si>
  <si>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</si>
  <si>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</si>
  <si>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</si>
  <si>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</si>
  <si>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</si>
  <si>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</si>
  <si>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</si>
  <si>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</si>
  <si>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</si>
  <si>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</si>
  <si>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</si>
  <si>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</si>
  <si>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</si>
  <si>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</si>
  <si>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</si>
  <si>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</si>
  <si>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</si>
  <si>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</si>
  <si>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</si>
  <si>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</si>
  <si>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</si>
  <si>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</si>
  <si>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</si>
  <si>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</si>
  <si>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</si>
  <si>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</si>
  <si>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</si>
  <si>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</si>
  <si>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</si>
  <si>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</si>
  <si>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</si>
  <si>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</si>
  <si>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</si>
  <si>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</si>
  <si>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</si>
  <si>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</si>
  <si>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</si>
  <si>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</si>
  <si>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</si>
  <si>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</si>
  <si>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</si>
  <si>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</si>
  <si>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</si>
  <si>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</si>
  <si>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</si>
  <si>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</si>
  <si>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</si>
  <si>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</si>
  <si>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</si>
  <si>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</si>
  <si>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</si>
  <si>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</si>
  <si>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</si>
  <si>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</si>
  <si>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</si>
  <si>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</si>
  <si>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</si>
  <si>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</si>
  <si>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</si>
  <si>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</si>
  <si>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</si>
  <si>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</si>
  <si>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</si>
  <si>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</si>
  <si>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</si>
  <si>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</si>
  <si>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</si>
  <si>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</si>
  <si>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</si>
  <si>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</si>
  <si>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</si>
  <si>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</si>
  <si>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</si>
  <si>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</si>
  <si>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</si>
  <si>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</si>
  <si>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</si>
  <si>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</si>
  <si>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</si>
  <si>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</si>
  <si>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</si>
  <si>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</si>
  <si>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</si>
  <si>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</si>
  <si>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</si>
  <si>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</si>
  <si>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</si>
  <si>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</si>
  <si>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</si>
  <si>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</si>
  <si>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</si>
  <si>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</si>
  <si>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</si>
  <si>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</si>
  <si>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</si>
  <si>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</si>
  <si>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</si>
  <si>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</si>
  <si>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</si>
  <si>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</si>
  <si>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</si>
  <si>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</si>
  <si>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</si>
  <si>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</si>
  <si>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</si>
  <si>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</si>
  <si>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</si>
  <si>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</si>
  <si>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</si>
  <si>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</si>
  <si>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</si>
  <si>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</si>
  <si>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</si>
  <si>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</si>
  <si>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</si>
  <si>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</si>
  <si>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</si>
  <si>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</si>
  <si>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</si>
  <si>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</si>
  <si>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</si>
  <si>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</si>
  <si>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</si>
  <si>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</si>
  <si>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</si>
  <si>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</si>
  <si>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</si>
  <si>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</si>
  <si>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</si>
  <si>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</si>
  <si>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</si>
  <si>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</si>
  <si>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</si>
  <si>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</si>
  <si>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</si>
  <si>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</si>
  <si>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</si>
  <si>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</si>
  <si>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</si>
  <si>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</si>
  <si>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</si>
  <si>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</si>
  <si>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</si>
  <si>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</si>
  <si>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</si>
  <si>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</si>
  <si>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</si>
  <si>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</si>
  <si>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</si>
  <si>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</si>
  <si>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</si>
  <si>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</si>
  <si>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</si>
  <si>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</si>
  <si>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</si>
  <si>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</si>
  <si>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</si>
  <si>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</si>
  <si>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</si>
  <si>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</si>
  <si>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</si>
  <si>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</si>
  <si>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</si>
  <si>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</si>
  <si>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</si>
  <si>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</si>
  <si>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</si>
  <si>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</si>
  <si>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</si>
  <si>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</si>
  <si>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</si>
  <si>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</si>
  <si>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</si>
  <si>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</si>
  <si>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</si>
  <si>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</si>
  <si>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</si>
  <si>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</si>
  <si>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</si>
  <si>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</si>
  <si>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</si>
  <si>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</si>
  <si>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</si>
  <si>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</si>
  <si>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</si>
  <si>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</si>
  <si>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</si>
  <si>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</si>
  <si>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</si>
  <si>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</si>
  <si>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</si>
  <si>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</si>
  <si>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</si>
  <si>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</si>
  <si>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</si>
  <si>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</si>
  <si>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</si>
  <si>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</si>
  <si>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</si>
  <si>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</si>
  <si>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</si>
  <si>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</si>
  <si>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</si>
  <si>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</si>
  <si>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</si>
  <si>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</si>
  <si>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</si>
  <si>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</si>
  <si>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</si>
  <si>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</si>
  <si>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</si>
  <si>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</si>
  <si>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</si>
  <si>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</si>
  <si>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</si>
  <si>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</si>
  <si>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</si>
  <si>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</si>
  <si>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</si>
  <si>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</si>
  <si>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</si>
  <si>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</si>
  <si>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</si>
  <si>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</si>
  <si>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</si>
  <si>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</si>
  <si>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</si>
  <si>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</si>
  <si>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</si>
  <si>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</si>
  <si>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</si>
  <si>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</si>
  <si>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</si>
  <si>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</si>
  <si>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</si>
  <si>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</si>
  <si>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</si>
  <si>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</si>
  <si>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</si>
  <si>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</si>
  <si>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</si>
  <si>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</si>
  <si>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</si>
  <si>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</si>
  <si>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</si>
  <si>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</si>
  <si>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</si>
  <si>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</si>
  <si>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</si>
  <si>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</si>
  <si>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</si>
  <si>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</si>
  <si>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</si>
  <si>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</si>
  <si>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</si>
  <si>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</si>
  <si>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</si>
  <si>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</si>
  <si>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</si>
  <si>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</si>
  <si>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</si>
  <si>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</si>
  <si>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</si>
  <si>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</si>
  <si>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</si>
  <si>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</si>
  <si>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</si>
  <si>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</si>
  <si>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</si>
  <si>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</si>
  <si>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</si>
  <si>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</si>
  <si>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</si>
  <si>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</si>
  <si>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</si>
  <si>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</si>
  <si>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</si>
  <si>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</si>
  <si>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</si>
  <si>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</si>
  <si>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</si>
  <si>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</si>
  <si>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</si>
  <si>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</si>
  <si>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</si>
  <si>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</si>
  <si>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</si>
  <si>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</si>
  <si>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</si>
  <si>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</si>
  <si>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</si>
  <si>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</si>
  <si>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</si>
  <si>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</si>
  <si>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</si>
  <si>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</si>
  <si>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</si>
  <si>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</si>
  <si>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</si>
  <si>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</si>
  <si>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</si>
  <si>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</si>
  <si>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</si>
  <si>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</si>
  <si>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</si>
  <si>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</si>
  <si>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</si>
  <si>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</si>
  <si>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</si>
  <si>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</si>
  <si>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</si>
  <si>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</si>
  <si>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</si>
  <si>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</si>
  <si>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</si>
  <si>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</si>
  <si>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</si>
  <si>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</si>
  <si>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</si>
  <si>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</si>
  <si>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</si>
  <si>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</si>
  <si>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</si>
  <si>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</si>
  <si>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</si>
  <si>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</si>
  <si>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</si>
  <si>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</si>
  <si>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</si>
  <si>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</si>
  <si>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</si>
  <si>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</si>
  <si>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</si>
  <si>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</si>
  <si>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</si>
  <si>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</si>
  <si>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</si>
  <si>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</si>
  <si>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</si>
  <si>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</si>
  <si>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</si>
  <si>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</si>
  <si>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</si>
  <si>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</si>
  <si>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</si>
  <si>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</si>
  <si>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</si>
  <si>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</si>
  <si>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</si>
  <si>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</si>
  <si>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</si>
  <si>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</si>
  <si>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</si>
  <si>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</si>
  <si>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</si>
  <si>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</si>
  <si>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</si>
  <si>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</si>
  <si>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</si>
  <si>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</si>
  <si>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</si>
  <si>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</si>
  <si>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</si>
  <si>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</si>
  <si>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</si>
  <si>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</si>
  <si>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</si>
  <si>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</si>
  <si>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</si>
  <si>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</si>
  <si>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</si>
  <si>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</si>
  <si>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</si>
  <si>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</si>
  <si>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</si>
  <si>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</si>
  <si>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</si>
  <si>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</si>
  <si>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</si>
  <si>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</si>
  <si>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</si>
  <si>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</si>
  <si>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</si>
  <si>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</si>
  <si>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</si>
  <si>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</si>
  <si>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</si>
  <si>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</si>
  <si>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</si>
  <si>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</si>
  <si>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</si>
  <si>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</si>
  <si>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</si>
  <si>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</si>
  <si>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</si>
  <si>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</si>
  <si>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</si>
  <si>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</si>
  <si>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</si>
  <si>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</si>
  <si>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</si>
  <si>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</si>
  <si>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</si>
  <si>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</si>
  <si>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</si>
  <si>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</si>
  <si>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</si>
  <si>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</si>
  <si>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</si>
  <si>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</si>
  <si>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</si>
  <si>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</si>
  <si>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</si>
  <si>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</si>
  <si>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</si>
  <si>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</si>
  <si>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</si>
  <si>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</si>
  <si>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</si>
  <si>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</si>
  <si>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</si>
  <si>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</si>
  <si>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</si>
  <si>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</si>
  <si>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</si>
  <si>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</si>
  <si>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</si>
  <si>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</si>
  <si>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</si>
  <si>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</si>
  <si>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</si>
  <si>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</si>
  <si>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</si>
  <si>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</si>
  <si>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</si>
  <si>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</si>
  <si>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</si>
  <si>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</si>
  <si>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</si>
  <si>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</si>
  <si>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</si>
  <si>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</si>
  <si>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</si>
  <si>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</si>
  <si>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</si>
  <si>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</si>
  <si>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</si>
  <si>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</si>
  <si>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</si>
  <si>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</si>
  <si>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</si>
  <si>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</si>
  <si>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</si>
  <si>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</si>
  <si>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</si>
  <si>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</si>
  <si>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</si>
  <si>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</si>
  <si>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</si>
  <si>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</si>
  <si>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</si>
  <si>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</si>
  <si>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</si>
  <si>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</si>
  <si>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</si>
  <si>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</si>
  <si>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</si>
  <si>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</si>
  <si>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</si>
  <si>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</si>
  <si>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</si>
  <si>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</si>
  <si>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</si>
  <si>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</si>
  <si>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</si>
  <si>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</si>
  <si>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</si>
  <si>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</si>
  <si>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</si>
  <si>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</si>
  <si>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</si>
  <si>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</si>
  <si>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</si>
  <si>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</si>
  <si>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</si>
  <si>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</si>
  <si>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</si>
  <si>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</si>
  <si>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</si>
  <si>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</si>
  <si>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</si>
  <si>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</si>
  <si>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</si>
  <si>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</si>
  <si>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</si>
  <si>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</si>
  <si>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</si>
  <si>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</si>
  <si>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</si>
  <si>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</si>
  <si>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</si>
  <si>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</si>
  <si>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</si>
  <si>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</si>
  <si>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</si>
  <si>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</si>
  <si>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</si>
  <si>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</si>
  <si>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</si>
  <si>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</si>
  <si>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</si>
  <si>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</si>
  <si>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</si>
  <si>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</si>
  <si>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</si>
  <si>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</si>
  <si>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</si>
  <si>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</si>
  <si>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</si>
  <si>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</si>
  <si>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</si>
  <si>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</si>
  <si>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</si>
  <si>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</si>
  <si>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</si>
  <si>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</si>
  <si>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</si>
  <si>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</si>
  <si>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</si>
  <si>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</si>
  <si>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</si>
  <si>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</si>
  <si>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</si>
  <si>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</si>
  <si>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</si>
  <si>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</si>
  <si>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</si>
  <si>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</si>
  <si>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</si>
  <si>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</si>
  <si>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</si>
  <si>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</si>
  <si>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</si>
  <si>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</si>
  <si>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</si>
  <si>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</si>
  <si>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</si>
  <si>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</si>
  <si>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</si>
  <si>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</si>
  <si>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</si>
  <si>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</si>
  <si>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</si>
  <si>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</si>
  <si>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</si>
  <si>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</si>
  <si>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</si>
  <si>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</si>
  <si>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</si>
  <si>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</si>
  <si>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</si>
  <si>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</si>
  <si>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</si>
  <si>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</si>
  <si>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</si>
  <si>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</si>
  <si>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</si>
  <si>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</si>
  <si>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</si>
  <si>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</si>
  <si>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</si>
  <si>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</si>
  <si>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</si>
  <si>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</si>
  <si>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</si>
  <si>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</si>
  <si>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</si>
  <si>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</si>
  <si>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</si>
  <si>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</si>
  <si>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</si>
  <si>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</si>
  <si>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</si>
  <si>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</si>
  <si>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</si>
  <si>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</si>
  <si>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</si>
  <si>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</si>
  <si>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</si>
  <si>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</si>
  <si>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</si>
  <si>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</si>
  <si>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</si>
  <si>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</si>
  <si>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</si>
  <si>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</si>
  <si>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</si>
  <si>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</si>
  <si>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</si>
  <si>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</si>
  <si>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</si>
  <si>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</si>
  <si>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</si>
  <si>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</si>
  <si>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</si>
  <si>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</si>
  <si>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</si>
  <si>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</si>
  <si>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</si>
  <si>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</si>
  <si>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</si>
  <si>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</si>
  <si>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</si>
  <si>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</si>
  <si>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</si>
  <si>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</si>
  <si>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</si>
  <si>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</si>
  <si>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</si>
  <si>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</si>
  <si>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</si>
  <si>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</si>
  <si>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</si>
  <si>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</si>
  <si>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</si>
  <si>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</si>
  <si>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</si>
  <si>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</si>
  <si>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</si>
  <si>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</si>
  <si>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</si>
  <si>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</si>
  <si>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</si>
  <si>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</si>
  <si>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</si>
  <si>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</si>
  <si>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</si>
  <si>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</si>
  <si>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</si>
  <si>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</si>
  <si>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</si>
  <si>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</si>
  <si>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</si>
  <si>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</si>
  <si>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</si>
  <si>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</si>
  <si>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</si>
  <si>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</si>
  <si>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</si>
  <si>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</si>
  <si>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</si>
  <si>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</si>
  <si>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</si>
  <si>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</si>
  <si>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</si>
  <si>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</si>
  <si>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</si>
  <si>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</si>
  <si>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</si>
  <si>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</si>
  <si>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</si>
  <si>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</si>
  <si>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</si>
  <si>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</si>
  <si>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</si>
  <si>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</si>
  <si>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</si>
  <si>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</si>
  <si>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</si>
  <si>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</si>
  <si>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</si>
  <si>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</si>
  <si>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</si>
  <si>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</si>
  <si>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</si>
  <si>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</si>
  <si>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</si>
  <si>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</si>
  <si>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</si>
  <si>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</si>
  <si>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</si>
  <si>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</si>
  <si>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</si>
  <si>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</si>
  <si>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</si>
  <si>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</si>
  <si>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</si>
  <si>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</si>
  <si>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</si>
  <si>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</si>
  <si>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</si>
  <si>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</si>
  <si>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</si>
  <si>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</si>
  <si>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</si>
  <si>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</si>
  <si>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</si>
  <si>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</si>
  <si>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</si>
  <si>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</si>
  <si>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</si>
  <si>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</si>
  <si>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</si>
  <si>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</si>
  <si>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</si>
  <si>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</si>
  <si>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</si>
  <si>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</si>
  <si>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</si>
  <si>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</si>
  <si>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</si>
  <si>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</si>
  <si>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</si>
  <si>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</si>
  <si>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</si>
  <si>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</si>
  <si>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</si>
  <si>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</si>
  <si>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</si>
  <si>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</si>
  <si>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</si>
  <si>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</si>
  <si>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</si>
  <si>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</si>
  <si>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</si>
  <si>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</si>
  <si>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</si>
  <si>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</si>
  <si>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</si>
  <si>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</si>
  <si>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</si>
  <si>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</si>
  <si>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</si>
  <si>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</si>
  <si>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</si>
  <si>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</si>
  <si>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</si>
  <si>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</si>
  <si>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</si>
  <si>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</si>
  <si>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</si>
  <si>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</si>
  <si>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</si>
  <si>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</si>
  <si>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</si>
  <si>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</si>
  <si>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</si>
  <si>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</si>
  <si>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</si>
  <si>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</si>
  <si>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</si>
  <si>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</si>
  <si>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</si>
  <si>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</si>
  <si>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</si>
  <si>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</si>
  <si>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</si>
  <si>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</si>
  <si>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</si>
  <si>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</si>
  <si>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</si>
  <si>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</si>
  <si>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</si>
  <si>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</si>
  <si>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</si>
  <si>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</si>
  <si>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</si>
  <si>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</si>
  <si>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</si>
  <si>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</si>
  <si>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</si>
  <si>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</si>
  <si>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</si>
  <si>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</si>
  <si>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</si>
  <si>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</si>
  <si>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</si>
  <si>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</si>
  <si>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</si>
  <si>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</si>
  <si>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</si>
  <si>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</si>
  <si>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</si>
  <si>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</si>
  <si>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</si>
  <si>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</si>
  <si>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</si>
  <si>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</si>
  <si>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</si>
  <si>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</si>
  <si>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</si>
  <si>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</si>
  <si>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</si>
  <si>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</si>
  <si>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</si>
  <si>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</si>
  <si>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</si>
  <si>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</si>
  <si>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</si>
  <si>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</si>
  <si>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</si>
  <si>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</si>
  <si>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</si>
  <si>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</si>
  <si>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</si>
  <si>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</si>
  <si>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</si>
  <si>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</si>
  <si>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</si>
  <si>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</si>
  <si>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</si>
  <si>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</si>
  <si>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</si>
  <si>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</si>
  <si>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</si>
  <si>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</si>
  <si>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</si>
  <si>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</si>
  <si>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</si>
  <si>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</si>
  <si>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</si>
  <si>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</si>
  <si>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</si>
  <si>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</si>
  <si>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</si>
  <si>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</si>
  <si>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</si>
  <si>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</si>
  <si>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</si>
  <si>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</si>
  <si>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</si>
  <si>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</si>
  <si>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</si>
  <si>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</si>
  <si>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</si>
  <si>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</si>
  <si>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</si>
  <si>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</si>
  <si>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</si>
  <si>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</si>
  <si>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</si>
  <si>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</si>
  <si>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</si>
  <si>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</si>
  <si>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</si>
  <si>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</si>
  <si>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</si>
  <si>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</si>
  <si>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</si>
  <si>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</si>
  <si>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</si>
  <si>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</si>
  <si>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</si>
  <si>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</si>
  <si>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</si>
  <si>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</si>
  <si>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</si>
  <si>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</si>
  <si>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</si>
  <si>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</si>
  <si>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</si>
  <si>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</si>
  <si>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</si>
  <si>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</si>
  <si>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</si>
  <si>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</si>
  <si>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</si>
  <si>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</si>
  <si>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</si>
  <si>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</si>
  <si>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</si>
  <si>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</si>
  <si>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</si>
  <si>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</si>
  <si>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</si>
  <si>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</si>
  <si>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</si>
  <si>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</si>
  <si>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</si>
  <si>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</si>
  <si>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</si>
  <si>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</si>
  <si>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</si>
  <si>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</si>
  <si>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</si>
  <si>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</si>
  <si>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</si>
  <si>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</si>
  <si>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</si>
  <si>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</si>
  <si>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</si>
  <si>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</si>
  <si>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</si>
  <si>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</si>
  <si>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</si>
  <si>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</si>
  <si>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</si>
  <si>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</si>
  <si>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</si>
  <si>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</si>
  <si>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</si>
  <si>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</si>
  <si>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</si>
  <si>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</si>
  <si>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</si>
  <si>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</si>
  <si>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</si>
  <si>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</si>
  <si>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</si>
  <si>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</si>
  <si>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</si>
  <si>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</si>
  <si>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</si>
  <si>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</si>
  <si>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</si>
  <si>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</si>
  <si>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</si>
  <si>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</si>
  <si>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</si>
  <si>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</si>
  <si>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</si>
  <si>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</si>
  <si>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</si>
  <si>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</si>
  <si>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</si>
  <si>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</si>
  <si>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</si>
  <si>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</si>
  <si>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</si>
  <si>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</si>
  <si>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</si>
  <si>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</si>
  <si>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</si>
  <si>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</si>
  <si>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</si>
  <si>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</si>
  <si>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</si>
  <si>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</si>
  <si>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</si>
  <si>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</si>
  <si>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</si>
  <si>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</si>
  <si>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</si>
  <si>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</si>
  <si>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</si>
  <si>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</si>
  <si>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</si>
  <si>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</si>
  <si>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</si>
  <si>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</si>
  <si>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</si>
  <si>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</si>
  <si>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</si>
  <si>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</si>
  <si>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</si>
  <si>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</si>
  <si>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</si>
  <si>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</si>
  <si>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</si>
  <si>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</si>
  <si>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</si>
  <si>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</si>
  <si>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</si>
  <si>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</si>
  <si>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</si>
  <si>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</si>
  <si>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</si>
  <si>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</si>
  <si>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</si>
  <si>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</si>
  <si>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</si>
  <si>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</si>
  <si>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</si>
  <si>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</si>
  <si>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</si>
  <si>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</si>
  <si>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</si>
  <si>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</si>
  <si>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</si>
  <si>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</si>
  <si>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</si>
  <si>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</si>
  <si>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</si>
  <si>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</si>
  <si>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</si>
  <si>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</si>
  <si>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</si>
  <si>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</si>
  <si>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</si>
  <si>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</si>
  <si>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</si>
  <si>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</si>
  <si>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</si>
  <si>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</si>
  <si>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</si>
  <si>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</si>
  <si>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</si>
  <si>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</si>
  <si>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</si>
  <si>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</si>
  <si>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</si>
  <si>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</si>
  <si>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</si>
  <si>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</si>
  <si>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</si>
  <si>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</si>
  <si>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</si>
  <si>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</si>
  <si>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</si>
  <si>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</si>
  <si>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</si>
  <si>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</si>
  <si>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</si>
  <si>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</si>
  <si>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</si>
  <si>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</si>
  <si>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</si>
  <si>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</si>
  <si>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</si>
  <si>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</si>
  <si>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</si>
  <si>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</si>
  <si>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</si>
  <si>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</si>
  <si>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</si>
  <si>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</si>
  <si>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</si>
  <si>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</si>
  <si>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</si>
  <si>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</si>
  <si>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</si>
  <si>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</si>
  <si>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</si>
  <si>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</si>
  <si>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</si>
  <si>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</si>
  <si>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</si>
  <si>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</si>
  <si>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</si>
  <si>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</si>
  <si>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</si>
  <si>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</si>
  <si>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</si>
  <si>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</si>
  <si>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</si>
  <si>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</si>
  <si>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</si>
  <si>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</si>
  <si>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</si>
  <si>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</si>
  <si>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</si>
  <si>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</si>
  <si>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</si>
  <si>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</si>
  <si>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</si>
  <si>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</si>
  <si>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</si>
  <si>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</si>
  <si>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</si>
  <si>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</si>
  <si>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</si>
  <si>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</si>
  <si>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</si>
  <si>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</si>
  <si>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</si>
  <si>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</si>
  <si>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</si>
  <si>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</si>
  <si>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</si>
  <si>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</si>
  <si>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</si>
  <si>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</si>
  <si>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</si>
  <si>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</si>
  <si>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</si>
  <si>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</si>
  <si>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</si>
  <si>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</si>
  <si>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</si>
  <si>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</si>
  <si>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</si>
  <si>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</si>
  <si>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</si>
  <si>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</si>
  <si>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</si>
  <si>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</si>
  <si>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</si>
  <si>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</si>
  <si>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</si>
  <si>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</si>
  <si>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</si>
  <si>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</si>
  <si>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</si>
  <si>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</si>
  <si>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</si>
  <si>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</si>
  <si>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</si>
  <si>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</si>
  <si>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</si>
  <si>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</si>
  <si>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</si>
  <si>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</si>
  <si>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</si>
  <si>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</si>
  <si>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</si>
  <si>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</si>
  <si>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</si>
  <si>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</si>
  <si>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</si>
  <si>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</si>
  <si>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</si>
  <si>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</si>
  <si>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</si>
  <si>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</si>
  <si>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</si>
  <si>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</si>
  <si>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</si>
  <si>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</si>
  <si>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</si>
  <si>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</si>
  <si>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</si>
  <si>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</si>
  <si>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</si>
  <si>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</si>
  <si>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</si>
  <si>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</si>
  <si>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</si>
  <si>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</si>
  <si>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</si>
  <si>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</si>
  <si>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</si>
  <si>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</si>
  <si>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</si>
  <si>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</si>
  <si>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</si>
  <si>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</si>
  <si>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</si>
  <si>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</si>
  <si>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</si>
  <si>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</si>
  <si>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</si>
  <si>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</si>
  <si>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</si>
  <si>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</si>
  <si>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</si>
  <si>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</si>
  <si>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</si>
  <si>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</si>
  <si>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</si>
  <si>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</si>
  <si>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</si>
  <si>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</si>
  <si>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</si>
  <si>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</si>
  <si>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</si>
  <si>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</si>
  <si>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</si>
  <si>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</si>
  <si>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</si>
  <si>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</si>
  <si>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</si>
  <si>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</si>
  <si>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</si>
  <si>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</si>
  <si>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</si>
  <si>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</si>
  <si>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</si>
  <si>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</si>
  <si>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</si>
  <si>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</si>
  <si>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</si>
  <si>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</si>
  <si>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</si>
  <si>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</si>
  <si>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</si>
  <si>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</si>
  <si>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</si>
  <si>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</si>
  <si>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</si>
  <si>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</si>
  <si>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</si>
  <si>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</si>
  <si>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</si>
  <si>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</si>
  <si>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</si>
  <si>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</si>
  <si>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</si>
  <si>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</si>
  <si>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</si>
  <si>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</si>
  <si>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</si>
  <si>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</si>
  <si>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</si>
  <si>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</si>
  <si>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</si>
  <si>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</si>
  <si>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</si>
  <si>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</si>
  <si>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</si>
  <si>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</si>
  <si>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</si>
  <si>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</si>
  <si>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</si>
  <si>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</si>
  <si>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</si>
  <si>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</si>
  <si>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</si>
  <si>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</si>
  <si>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</si>
  <si>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</si>
  <si>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</si>
  <si>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</si>
  <si>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</si>
  <si>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</si>
  <si>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</si>
  <si>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</si>
  <si>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</si>
  <si>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</si>
  <si>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</si>
  <si>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</si>
  <si>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</si>
  <si>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</si>
  <si>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</si>
  <si>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</si>
  <si>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</si>
  <si>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</si>
  <si>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</si>
  <si>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</si>
  <si>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</si>
  <si>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</si>
  <si>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</si>
  <si>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</si>
  <si>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</si>
  <si>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</si>
  <si>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</si>
  <si>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</si>
  <si>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</si>
  <si>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</si>
  <si>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</si>
  <si>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</si>
  <si>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</si>
  <si>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</si>
  <si>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</si>
  <si>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</si>
  <si>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</si>
  <si>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</si>
  <si>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</si>
  <si>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</si>
  <si>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</si>
  <si>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</si>
  <si>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</si>
  <si>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</si>
  <si>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</si>
  <si>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</si>
  <si>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</si>
  <si>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</si>
  <si>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</si>
  <si>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</si>
  <si>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</si>
  <si>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</si>
  <si>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</si>
  <si>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</si>
  <si>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</si>
  <si>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</si>
  <si>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</si>
  <si>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</si>
  <si>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</si>
  <si>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</si>
  <si>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</si>
  <si>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</si>
  <si>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</si>
  <si>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</si>
  <si>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</si>
  <si>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</si>
  <si>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</si>
  <si>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</si>
  <si>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</si>
  <si>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</si>
  <si>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</si>
  <si>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</si>
  <si>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</si>
  <si>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</si>
  <si>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</si>
  <si>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</si>
  <si>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</si>
  <si>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</si>
  <si>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</si>
  <si>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</si>
  <si>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</si>
  <si>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</si>
  <si>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</si>
  <si>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</si>
  <si>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</si>
  <si>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</si>
  <si>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</si>
  <si>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</si>
  <si>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</si>
  <si>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</si>
  <si>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</si>
  <si>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</si>
  <si>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</si>
  <si>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</si>
  <si>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</si>
  <si>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</si>
  <si>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</si>
  <si>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</si>
  <si>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</si>
  <si>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</si>
  <si>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</si>
  <si>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</si>
  <si>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</si>
  <si>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</si>
  <si>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</si>
  <si>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</si>
  <si>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</si>
  <si>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</si>
  <si>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</si>
  <si>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</si>
  <si>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</si>
  <si>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</si>
  <si>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</si>
  <si>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</si>
  <si>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</si>
  <si>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</si>
  <si>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</si>
  <si>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</si>
  <si>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</si>
  <si>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</si>
  <si>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</si>
  <si>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</si>
  <si>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</si>
  <si>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</si>
  <si>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</si>
  <si>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</si>
  <si>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</si>
  <si>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</si>
  <si>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</si>
  <si>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</si>
  <si>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</si>
  <si>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</si>
  <si>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</si>
  <si>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</si>
  <si>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</si>
  <si>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</si>
  <si>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</si>
  <si>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</si>
  <si>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</si>
  <si>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</si>
  <si>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</si>
  <si>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</si>
  <si>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</si>
  <si>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</si>
  <si>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</si>
  <si>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</si>
  <si>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</si>
  <si>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</si>
  <si>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</si>
  <si>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</si>
  <si>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</si>
  <si>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</si>
  <si>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</si>
  <si>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</si>
  <si>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</si>
  <si>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</si>
  <si>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</si>
  <si>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</si>
  <si>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</si>
  <si>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</si>
  <si>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</si>
  <si>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</si>
  <si>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</si>
  <si>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</si>
  <si>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</si>
  <si>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</si>
  <si>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</si>
  <si>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</si>
  <si>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</si>
  <si>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</si>
  <si>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</si>
  <si>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</si>
  <si>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</si>
  <si>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</si>
  <si>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</si>
  <si>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</si>
  <si>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</si>
  <si>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</si>
  <si>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</si>
  <si>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</si>
  <si>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</si>
  <si>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</si>
  <si>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</si>
  <si>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</si>
  <si>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</si>
  <si>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</si>
  <si>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</si>
  <si>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</si>
  <si>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</si>
  <si>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</si>
  <si>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</si>
  <si>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</si>
  <si>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</si>
  <si>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</si>
  <si>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</si>
  <si>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</si>
  <si>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</si>
  <si>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</si>
  <si>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</si>
  <si>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</si>
  <si>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</si>
  <si>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</si>
  <si>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</si>
  <si>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</si>
  <si>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</si>
  <si>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</si>
  <si>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</si>
  <si>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</si>
  <si>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</si>
  <si>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</si>
  <si>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</si>
  <si>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</si>
  <si>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</si>
  <si>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</si>
  <si>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</si>
  <si>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</si>
  <si>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</si>
  <si>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</si>
  <si>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</si>
  <si>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</si>
  <si>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</si>
  <si>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</si>
  <si>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</si>
  <si>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</si>
  <si>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</si>
  <si>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</si>
  <si>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</si>
  <si>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</si>
  <si>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</si>
  <si>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</si>
  <si>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</si>
  <si>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</si>
  <si>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</si>
  <si>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</si>
  <si>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</si>
  <si>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</si>
  <si>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</si>
  <si>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</si>
  <si>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</si>
  <si>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</si>
  <si>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</si>
  <si>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</si>
  <si>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</si>
  <si>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</si>
  <si>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</si>
  <si>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</si>
  <si>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</si>
  <si>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</si>
  <si>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</si>
  <si>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</si>
  <si>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</si>
  <si>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</si>
  <si>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</si>
  <si>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</si>
  <si>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</si>
  <si>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</si>
  <si>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</si>
  <si>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</si>
  <si>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</si>
  <si>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</si>
  <si>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</si>
  <si>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</si>
  <si>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</si>
  <si>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</si>
  <si>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</si>
  <si>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</si>
  <si>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</si>
  <si>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</si>
  <si>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</si>
  <si>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</si>
  <si>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</si>
  <si>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</si>
  <si>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</si>
  <si>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</si>
  <si>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</si>
  <si>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</si>
  <si>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</si>
  <si>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</si>
  <si>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</si>
  <si>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</si>
  <si>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</si>
  <si>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</si>
  <si>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</si>
  <si>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</si>
  <si>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</si>
  <si>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</si>
  <si>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</si>
  <si>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</si>
  <si>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</si>
  <si>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</si>
  <si>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</si>
  <si>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</si>
  <si>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</si>
  <si>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</si>
  <si>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</si>
  <si>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</si>
  <si>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</si>
  <si>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</si>
  <si>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</si>
  <si>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</si>
  <si>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</si>
  <si>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</si>
  <si>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</si>
  <si>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</si>
  <si>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</si>
  <si>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</si>
  <si>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</si>
  <si>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</si>
  <si>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</si>
  <si>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</si>
  <si>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</si>
  <si>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</si>
  <si>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</si>
  <si>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</si>
  <si>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</si>
  <si>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</si>
  <si>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</si>
  <si>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</si>
  <si>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</si>
  <si>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</si>
  <si>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</si>
  <si>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</si>
  <si>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</si>
  <si>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</si>
  <si>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</si>
  <si>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</si>
  <si>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</si>
  <si>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</si>
  <si>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</si>
  <si>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</si>
  <si>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</si>
  <si>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</si>
  <si>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</si>
  <si>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</si>
  <si>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</si>
  <si>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</si>
  <si>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</si>
  <si>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</si>
  <si>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</si>
  <si>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</si>
  <si>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</si>
  <si>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</si>
  <si>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</si>
  <si>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</si>
  <si>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</si>
  <si>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</si>
  <si>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</si>
  <si>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</si>
  <si>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</si>
  <si>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</si>
  <si>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</si>
  <si>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</si>
  <si>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</si>
  <si>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</si>
  <si>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</si>
  <si>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</si>
  <si>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</si>
  <si>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</si>
  <si>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</si>
  <si>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</si>
  <si>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</si>
  <si>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</si>
  <si>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</si>
  <si>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</si>
  <si>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</si>
  <si>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</si>
  <si>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</si>
  <si>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</si>
  <si>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</si>
  <si>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</si>
  <si>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</si>
  <si>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</si>
  <si>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</si>
  <si>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</si>
  <si>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</si>
  <si>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</si>
  <si>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</si>
  <si>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</si>
  <si>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</si>
  <si>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</si>
  <si>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</si>
  <si>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</si>
  <si>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</si>
  <si>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</si>
  <si>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</si>
  <si>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</si>
  <si>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</si>
  <si>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</si>
  <si>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</si>
  <si>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</si>
  <si>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</si>
  <si>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</si>
  <si>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</si>
  <si>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</si>
  <si>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</si>
  <si>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</si>
  <si>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</si>
  <si>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</si>
  <si>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</si>
  <si>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</si>
  <si>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</si>
  <si>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</si>
  <si>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</si>
  <si>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</si>
  <si>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</si>
  <si>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</si>
  <si>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</si>
  <si>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</si>
  <si>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</si>
  <si>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</si>
  <si>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</si>
  <si>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</si>
  <si>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</si>
  <si>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</si>
  <si>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</si>
  <si>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</si>
  <si>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</si>
  <si>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</si>
  <si>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</si>
  <si>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</si>
  <si>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</si>
  <si>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</si>
  <si>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</si>
  <si>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</si>
  <si>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</si>
  <si>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</si>
  <si>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</si>
  <si>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</si>
  <si>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</si>
  <si>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</si>
  <si>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</si>
  <si>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</si>
  <si>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</si>
  <si>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</si>
  <si>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</si>
  <si>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</si>
  <si>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</si>
  <si>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</si>
  <si>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</si>
  <si>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</si>
  <si>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</si>
  <si>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</si>
  <si>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</si>
  <si>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</si>
  <si>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</si>
  <si>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</si>
  <si>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</si>
  <si>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</si>
  <si>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</si>
  <si>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</si>
  <si>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</si>
  <si>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</si>
  <si>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</si>
  <si>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</si>
  <si>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</si>
  <si>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</si>
  <si>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</si>
  <si>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</si>
  <si>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</si>
  <si>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</si>
  <si>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</si>
  <si>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</si>
  <si>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</si>
  <si>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</si>
  <si>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</si>
  <si>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</si>
  <si>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</si>
  <si>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</si>
  <si>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</si>
  <si>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</si>
  <si>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</si>
  <si>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</si>
  <si>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</si>
  <si>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</si>
  <si>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</si>
  <si>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</si>
  <si>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</si>
  <si>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</si>
  <si>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</si>
  <si>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</si>
  <si>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</si>
  <si>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</si>
  <si>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</si>
  <si>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</si>
  <si>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</si>
  <si>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</si>
  <si>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</si>
  <si>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</si>
  <si>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</si>
  <si>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</si>
  <si>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</si>
  <si>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</si>
  <si>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</si>
  <si>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</si>
  <si>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</si>
  <si>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</si>
  <si>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</si>
  <si>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</si>
  <si>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</si>
  <si>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</si>
  <si>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</si>
  <si>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</si>
  <si>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</si>
  <si>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</si>
  <si>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</si>
  <si>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</si>
  <si>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</si>
  <si>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</si>
  <si>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</si>
  <si>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</si>
  <si>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</si>
  <si>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</si>
  <si>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</si>
  <si>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</si>
  <si>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</si>
  <si>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</si>
  <si>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</si>
  <si>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</si>
  <si>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</si>
  <si>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</si>
  <si>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</si>
  <si>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</si>
  <si>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</si>
  <si>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</si>
  <si>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</si>
  <si>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</si>
  <si>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</si>
  <si>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</si>
  <si>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</si>
  <si>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</si>
  <si>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</si>
  <si>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</si>
  <si>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</si>
  <si>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</si>
  <si>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</si>
  <si>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</si>
  <si>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</si>
  <si>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</si>
  <si>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</si>
  <si>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</si>
  <si>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</si>
  <si>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</si>
  <si>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</si>
  <si>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</si>
  <si>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</si>
  <si>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</si>
  <si>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</si>
  <si>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</si>
  <si>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</si>
  <si>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</si>
  <si>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</si>
  <si>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</si>
  <si>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</si>
  <si>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</si>
  <si>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</si>
  <si>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</si>
  <si>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</si>
  <si>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</si>
  <si>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</si>
  <si>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</si>
  <si>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</si>
  <si>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</si>
  <si>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</si>
  <si>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</si>
  <si>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</si>
  <si>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</si>
  <si>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</si>
  <si>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</si>
  <si>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</si>
  <si>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</si>
  <si>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</si>
  <si>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</si>
  <si>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</si>
  <si>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</si>
  <si>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</si>
  <si>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</si>
  <si>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</si>
  <si>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</si>
  <si>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</si>
  <si>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</si>
  <si>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</si>
  <si>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</si>
  <si>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</si>
  <si>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</si>
  <si>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</si>
  <si>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</si>
  <si>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</si>
  <si>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</si>
  <si>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</si>
  <si>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</si>
  <si>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</si>
  <si>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</si>
  <si>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</si>
  <si>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</si>
  <si>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</si>
  <si>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</si>
  <si>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</si>
  <si>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</si>
  <si>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</si>
  <si>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</si>
  <si>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</si>
  <si>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</si>
  <si>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</si>
  <si>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</si>
  <si>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</si>
  <si>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</si>
  <si>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</si>
  <si>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</si>
  <si>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</si>
  <si>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</si>
  <si>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</si>
  <si>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</si>
  <si>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</si>
  <si>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</si>
  <si>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</si>
  <si>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</si>
  <si>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</si>
  <si>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</si>
  <si>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</si>
  <si>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</si>
  <si>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</si>
  <si>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</si>
  <si>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</si>
  <si>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</si>
  <si>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</si>
  <si>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</si>
  <si>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</si>
  <si>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</si>
  <si>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</si>
  <si>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</si>
  <si>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</si>
  <si>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</si>
  <si>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</si>
  <si>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</si>
  <si>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</si>
  <si>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</si>
  <si>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</si>
  <si>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</si>
  <si>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</si>
  <si>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</si>
  <si>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</si>
  <si>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</si>
  <si>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</si>
  <si>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</si>
  <si>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</si>
  <si>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</si>
  <si>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</si>
  <si>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</si>
  <si>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</si>
  <si>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</si>
  <si>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</si>
  <si>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</si>
  <si>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</si>
  <si>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</si>
  <si>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</si>
  <si>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</si>
  <si>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</si>
  <si>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</si>
  <si>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</si>
  <si>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</si>
  <si>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</si>
  <si>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</si>
  <si>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</si>
  <si>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</si>
  <si>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</si>
  <si>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</si>
  <si>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</si>
  <si>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</si>
  <si>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</si>
  <si>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</si>
  <si>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</si>
  <si>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</si>
  <si>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</si>
  <si>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</si>
  <si>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</si>
  <si>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</si>
  <si>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</si>
  <si>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</si>
  <si>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</si>
  <si>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</si>
  <si>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</si>
  <si>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</si>
  <si>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</si>
  <si>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</si>
  <si>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</si>
  <si>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</si>
  <si>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</si>
  <si>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</si>
  <si>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</si>
  <si>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</si>
  <si>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</si>
  <si>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</si>
  <si>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</si>
  <si>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</si>
  <si>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</si>
  <si>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</si>
  <si>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</si>
  <si>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</si>
  <si>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</si>
  <si>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</si>
  <si>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</si>
  <si>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</si>
  <si>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</si>
  <si>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</si>
  <si>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</si>
  <si>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</si>
  <si>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</si>
  <si>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</si>
  <si>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</si>
  <si>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</si>
  <si>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</si>
  <si>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</si>
  <si>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</si>
  <si>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</si>
  <si>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</si>
  <si>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</si>
  <si>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</si>
  <si>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</si>
  <si>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</si>
  <si>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</si>
  <si>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</si>
  <si>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</si>
  <si>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</si>
  <si>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</si>
  <si>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</si>
  <si>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</si>
  <si>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</si>
  <si>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</si>
  <si>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</si>
  <si>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</si>
  <si>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</si>
  <si>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</si>
  <si>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</si>
  <si>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</si>
  <si>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</si>
  <si>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</si>
  <si>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</si>
  <si>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</si>
  <si>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</si>
  <si>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</si>
  <si>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</si>
  <si>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</si>
  <si>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</si>
  <si>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</si>
  <si>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</si>
  <si>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</si>
  <si>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</si>
  <si>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</si>
  <si>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</si>
  <si>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</si>
  <si>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</si>
  <si>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</si>
  <si>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</si>
  <si>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</si>
  <si>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</si>
  <si>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</si>
  <si>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</si>
  <si>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</si>
  <si>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</si>
  <si>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</si>
  <si>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</si>
  <si>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</si>
  <si>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</si>
  <si>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</si>
  <si>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</si>
  <si>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</si>
  <si>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</si>
  <si>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</si>
  <si>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</si>
  <si>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</si>
  <si>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</si>
  <si>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</si>
  <si>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</si>
  <si>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</si>
  <si>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</si>
  <si>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</si>
  <si>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</si>
  <si>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</si>
  <si>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</si>
  <si>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</si>
  <si>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</si>
  <si>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</si>
  <si>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</si>
  <si>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</si>
  <si>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</si>
  <si>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</si>
  <si>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</si>
  <si>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</si>
  <si>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</si>
  <si>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</si>
  <si>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</si>
  <si>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</si>
  <si>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</si>
  <si>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</si>
  <si>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</si>
  <si>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</si>
  <si>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</si>
  <si>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</si>
  <si>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</si>
  <si>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</si>
  <si>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</si>
  <si>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</si>
  <si>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</si>
  <si>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</si>
  <si>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</si>
  <si>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</si>
  <si>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</si>
  <si>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</si>
  <si>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</si>
  <si>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</si>
  <si>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</si>
  <si>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</si>
  <si>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</si>
  <si>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</si>
  <si>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</si>
  <si>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</si>
  <si>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</si>
  <si>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</si>
  <si>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</si>
  <si>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</si>
  <si>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</si>
  <si>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</si>
  <si>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</si>
  <si>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</si>
  <si>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</si>
  <si>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</si>
  <si>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</si>
  <si>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</si>
  <si>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</si>
  <si>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</si>
  <si>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</si>
  <si>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</si>
  <si>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</si>
  <si>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</si>
  <si>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</si>
  <si>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</si>
  <si>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</si>
  <si>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</si>
  <si>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</si>
  <si>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</si>
  <si>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</si>
  <si>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</si>
  <si>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</si>
  <si>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</si>
  <si>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</si>
  <si>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</si>
  <si>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</si>
  <si>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</si>
  <si>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</si>
  <si>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</si>
  <si>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</si>
  <si>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</si>
  <si>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</si>
  <si>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</si>
  <si>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</si>
  <si>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</si>
  <si>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</si>
  <si>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</si>
  <si>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</si>
  <si>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</si>
  <si>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</si>
  <si>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</si>
  <si>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</si>
  <si>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</si>
  <si>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</si>
  <si>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</si>
  <si>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</si>
  <si>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</si>
  <si>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</si>
  <si>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</si>
  <si>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</si>
  <si>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</si>
  <si>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</si>
  <si>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</si>
  <si>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</si>
  <si>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</si>
  <si>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</si>
  <si>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</si>
  <si>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</si>
  <si>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</si>
  <si>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</si>
  <si>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</si>
  <si>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</si>
  <si>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</si>
  <si>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</si>
  <si>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</si>
  <si>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</si>
  <si>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</si>
  <si>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</si>
  <si>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</si>
  <si>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</si>
  <si>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</si>
  <si>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</si>
  <si>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</si>
  <si>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</si>
  <si>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</si>
  <si>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</si>
  <si>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</si>
  <si>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</si>
  <si>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</si>
  <si>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</si>
  <si>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</si>
  <si>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</si>
  <si>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</si>
  <si>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</si>
  <si>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</si>
  <si>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</si>
  <si>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</si>
  <si>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</si>
  <si>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</si>
  <si>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</si>
  <si>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</si>
  <si>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</si>
  <si>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</si>
  <si>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</si>
  <si>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</si>
  <si>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</si>
  <si>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</si>
  <si>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</si>
  <si>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</si>
  <si>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</si>
  <si>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</si>
  <si>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</si>
  <si>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</si>
  <si>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</si>
  <si>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</si>
  <si>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</si>
  <si>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</si>
  <si>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</si>
  <si>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</si>
  <si>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</si>
  <si>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</si>
  <si>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</si>
  <si>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</si>
  <si>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</si>
  <si>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</si>
  <si>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</si>
  <si>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</si>
  <si>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</si>
  <si>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</si>
  <si>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</si>
  <si>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</si>
  <si>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</si>
  <si>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</si>
  <si>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</si>
  <si>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</si>
  <si>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</si>
  <si>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</si>
  <si>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</si>
  <si>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</si>
  <si>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</si>
  <si>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</si>
  <si>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</si>
  <si>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</si>
  <si>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</si>
  <si>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</si>
  <si>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</si>
  <si>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</si>
  <si>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</si>
  <si>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</si>
  <si>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</si>
  <si>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</si>
  <si>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</si>
  <si>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</si>
  <si>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</si>
  <si>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</si>
  <si>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</si>
  <si>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</si>
  <si>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</si>
  <si>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</si>
  <si>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</si>
  <si>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</si>
  <si>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</si>
  <si>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</si>
  <si>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</si>
  <si>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</si>
  <si>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</si>
  <si>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</si>
  <si>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</si>
  <si>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</si>
  <si>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</si>
  <si>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</si>
  <si>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</si>
  <si>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</si>
  <si>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</si>
  <si>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</si>
  <si>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</si>
  <si>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</si>
  <si>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</si>
  <si>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</si>
  <si>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</si>
  <si>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</si>
  <si>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</si>
  <si>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</si>
  <si>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</si>
  <si>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</si>
  <si>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</si>
  <si>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</si>
  <si>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</si>
  <si>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</si>
  <si>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</si>
  <si>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</si>
  <si>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</si>
  <si>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</si>
  <si>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</si>
  <si>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</si>
  <si>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</si>
  <si>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</si>
  <si>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</si>
  <si>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</si>
  <si>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</si>
  <si>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</si>
  <si>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</si>
  <si>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</si>
  <si>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</si>
  <si>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</si>
  <si>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</si>
  <si>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</si>
  <si>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</si>
  <si>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</si>
  <si>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</si>
  <si>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</si>
  <si>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</si>
  <si>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</si>
  <si>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</si>
  <si>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</si>
  <si>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</si>
  <si>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</si>
  <si>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</si>
  <si>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</si>
  <si>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</si>
  <si>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</si>
  <si>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</si>
  <si>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</si>
  <si>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</si>
  <si>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</si>
  <si>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</si>
  <si>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</si>
  <si>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</si>
  <si>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</si>
  <si>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</si>
  <si>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</si>
  <si>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</si>
  <si>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</si>
  <si>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</si>
  <si>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</si>
  <si>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</si>
  <si>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</si>
  <si>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</si>
  <si>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</si>
  <si>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</si>
  <si>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</si>
  <si>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</si>
  <si>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</si>
  <si>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</si>
  <si>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</si>
  <si>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</si>
  <si>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</si>
  <si>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</si>
  <si>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</si>
  <si>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</si>
  <si>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</si>
  <si>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</si>
  <si>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</si>
  <si>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</si>
  <si>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</si>
  <si>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</si>
  <si>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</si>
  <si>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</si>
  <si>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</si>
  <si>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</si>
  <si>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</si>
  <si>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</si>
  <si>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</si>
  <si>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</si>
  <si>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</si>
  <si>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</si>
  <si>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</si>
  <si>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</si>
  <si>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</si>
  <si>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</si>
  <si>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</si>
  <si>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</si>
  <si>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</si>
  <si>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</si>
  <si>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</si>
  <si>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</si>
  <si>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</si>
  <si>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</si>
  <si>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</si>
  <si>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</si>
  <si>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</si>
  <si>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</si>
  <si>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</si>
  <si>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</si>
  <si>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</si>
  <si>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</si>
  <si>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</si>
  <si>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</si>
  <si>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</si>
  <si>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</si>
  <si>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</si>
  <si>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</si>
  <si>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</si>
  <si>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</si>
  <si>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</si>
  <si>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</si>
  <si>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</si>
  <si>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</si>
  <si>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</si>
  <si>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</si>
  <si>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</si>
  <si>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</si>
  <si>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</si>
  <si>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</si>
  <si>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</si>
  <si>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</si>
  <si>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</si>
  <si>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</si>
  <si>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</si>
  <si>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</si>
  <si>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</si>
  <si>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</si>
  <si>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</si>
  <si>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</si>
  <si>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</si>
  <si>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</si>
  <si>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</si>
  <si>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</si>
  <si>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</si>
  <si>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</si>
  <si>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</si>
  <si>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</si>
  <si>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</si>
  <si>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</si>
  <si>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</si>
  <si>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</si>
  <si>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</si>
  <si>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</si>
  <si>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</si>
  <si>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</si>
  <si>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</si>
  <si>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</si>
  <si>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</si>
  <si>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</si>
  <si>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</si>
  <si>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</si>
  <si>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</si>
  <si>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</si>
  <si>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</si>
  <si>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</si>
  <si>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</si>
  <si>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</si>
  <si>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</si>
  <si>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</si>
  <si>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</si>
  <si>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</si>
  <si>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</si>
  <si>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</si>
  <si>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</si>
  <si>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</si>
  <si>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</si>
  <si>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</si>
  <si>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</si>
  <si>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</si>
  <si>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</si>
  <si>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</si>
  <si>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</si>
  <si>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</si>
  <si>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</si>
  <si>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</si>
  <si>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</si>
  <si>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</si>
  <si>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</si>
  <si>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</si>
  <si>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</si>
  <si>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</si>
  <si>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</si>
  <si>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</si>
  <si>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</si>
  <si>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</si>
  <si>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</si>
  <si>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</si>
  <si>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</si>
  <si>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</si>
  <si>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</si>
  <si>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</si>
  <si>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</si>
  <si>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</si>
  <si>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</si>
  <si>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</si>
  <si>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</si>
  <si>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</si>
  <si>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</si>
  <si>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</si>
  <si>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</si>
  <si>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</si>
  <si>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</si>
  <si>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</si>
  <si>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</si>
  <si>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</si>
  <si>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</si>
  <si>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</si>
  <si>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</si>
  <si>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</si>
  <si>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</si>
  <si>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</si>
  <si>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</si>
  <si>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</si>
  <si>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</si>
  <si>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</si>
  <si>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</si>
  <si>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</si>
  <si>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</si>
  <si>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</si>
  <si>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</si>
  <si>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</si>
  <si>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</si>
  <si>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</si>
  <si>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</si>
  <si>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</si>
  <si>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</si>
  <si>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</si>
  <si>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</si>
  <si>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</si>
  <si>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</si>
  <si>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</si>
  <si>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</si>
  <si>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</si>
  <si>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</si>
  <si>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</si>
  <si>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</si>
  <si>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</si>
  <si>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</si>
  <si>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</si>
  <si>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</si>
  <si>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</si>
  <si>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</si>
  <si>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</si>
  <si>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</si>
  <si>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</si>
  <si>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</si>
  <si>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</si>
  <si>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</si>
  <si>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</si>
  <si>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</si>
  <si>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</si>
  <si>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</si>
  <si>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</si>
  <si>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</si>
  <si>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</si>
  <si>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</si>
  <si>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</si>
  <si>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</si>
  <si>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</si>
  <si>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</si>
  <si>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</si>
  <si>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</si>
  <si>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</si>
  <si>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</si>
  <si>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</si>
  <si>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</si>
  <si>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</si>
  <si>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</si>
  <si>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</si>
  <si>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</si>
  <si>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</si>
  <si>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</si>
  <si>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</si>
  <si>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</si>
  <si>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</si>
  <si>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</si>
  <si>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</si>
  <si>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</si>
  <si>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</si>
  <si>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</si>
  <si>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</si>
  <si>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</si>
  <si>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</si>
  <si>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</si>
  <si>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</si>
  <si>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</si>
  <si>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</si>
  <si>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</si>
  <si>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</si>
  <si>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</si>
  <si>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</si>
  <si>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</si>
  <si>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</si>
  <si>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</si>
  <si>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</si>
  <si>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</si>
  <si>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</si>
  <si>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</si>
  <si>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</si>
  <si>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</si>
  <si>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</si>
  <si>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</si>
  <si>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</si>
  <si>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</si>
  <si>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</si>
  <si>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</si>
  <si>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</si>
  <si>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</si>
  <si>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</si>
  <si>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</si>
  <si>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</si>
  <si>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</si>
  <si>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</si>
  <si>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</si>
  <si>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</si>
  <si>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</si>
  <si>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</si>
  <si>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</si>
  <si>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</si>
  <si>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</si>
  <si>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</si>
  <si>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</si>
  <si>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</si>
  <si>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</si>
  <si>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</si>
  <si>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</si>
  <si>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</si>
  <si>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</si>
  <si>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</si>
  <si>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</si>
  <si>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</si>
  <si>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</si>
  <si>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</si>
  <si>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</si>
  <si>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</si>
  <si>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</si>
  <si>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</si>
  <si>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</si>
  <si>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</si>
  <si>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</si>
  <si>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</si>
  <si>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</si>
  <si>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</si>
  <si>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</si>
  <si>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</si>
  <si>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</si>
  <si>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</si>
  <si>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</si>
  <si>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</si>
  <si>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</si>
  <si>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</si>
  <si>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</si>
  <si>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</si>
  <si>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</si>
  <si>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</si>
  <si>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</si>
  <si>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</si>
  <si>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</si>
  <si>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</si>
  <si>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</si>
  <si>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</si>
  <si>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</si>
  <si>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</si>
  <si>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</si>
  <si>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</si>
  <si>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</si>
  <si>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</si>
  <si>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</si>
  <si>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</si>
  <si>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</si>
  <si>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</si>
  <si>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</si>
  <si>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</si>
  <si>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</si>
  <si>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</si>
  <si>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</si>
  <si>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</si>
  <si>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</si>
  <si>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</si>
  <si>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</si>
  <si>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</si>
  <si>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</si>
  <si>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</si>
  <si>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</si>
  <si>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</si>
  <si>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</si>
  <si>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</si>
  <si>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</si>
  <si>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</si>
  <si>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</si>
  <si>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</si>
  <si>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</si>
  <si>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</si>
  <si>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</si>
  <si>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</si>
  <si>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</si>
  <si>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</si>
  <si>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</si>
  <si>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</si>
  <si>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</si>
  <si>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</si>
  <si>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</si>
  <si>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</si>
  <si>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</si>
  <si>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</si>
  <si>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</si>
  <si>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</si>
  <si>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</si>
  <si>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</si>
  <si>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</si>
  <si>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</si>
  <si>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</si>
  <si>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</si>
  <si>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</si>
  <si>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</si>
  <si>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</si>
  <si>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</si>
  <si>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</si>
  <si>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</si>
  <si>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</si>
  <si>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</si>
  <si>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</si>
  <si>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</si>
  <si>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</si>
  <si>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</si>
  <si>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</si>
  <si>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</si>
  <si>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</si>
  <si>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</si>
  <si>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</si>
  <si>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</si>
  <si>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</si>
  <si>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</si>
  <si>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</si>
  <si>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</si>
  <si>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</si>
  <si>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</si>
  <si>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</si>
  <si>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</si>
  <si>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</si>
  <si>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</si>
  <si>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</si>
  <si>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</si>
  <si>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</si>
  <si>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</si>
  <si>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</si>
  <si>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</si>
  <si>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</si>
  <si>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</si>
  <si>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</si>
  <si>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</si>
  <si>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</si>
  <si>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</si>
  <si>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</si>
  <si>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</si>
  <si>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</si>
  <si>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</si>
  <si>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</si>
  <si>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</si>
  <si>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</si>
  <si>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</si>
  <si>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</si>
  <si>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</si>
  <si>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</si>
  <si>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</si>
  <si>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</si>
  <si>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</si>
  <si>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</si>
  <si>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</si>
  <si>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</si>
  <si>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</si>
  <si>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</si>
  <si>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</si>
  <si>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</si>
  <si>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</si>
  <si>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</si>
  <si>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</si>
  <si>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</si>
  <si>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</si>
  <si>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</si>
  <si>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</si>
  <si>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</si>
  <si>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</si>
  <si>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</si>
  <si>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</si>
  <si>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</si>
  <si>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</si>
  <si>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</si>
  <si>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</si>
  <si>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</si>
  <si>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</si>
  <si>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</si>
  <si>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</si>
  <si>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</si>
  <si>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</si>
  <si>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</si>
  <si>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</si>
  <si>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</si>
  <si>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</si>
  <si>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</si>
  <si>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</si>
  <si>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</si>
  <si>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</si>
  <si>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</si>
  <si>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</si>
  <si>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</si>
  <si>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</si>
  <si>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</si>
  <si>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</si>
  <si>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</si>
  <si>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</si>
  <si>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</si>
  <si>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</si>
  <si>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</si>
  <si>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</si>
  <si>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</si>
  <si>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</si>
  <si>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</si>
  <si>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</si>
  <si>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</si>
  <si>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</si>
  <si>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</si>
  <si>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</si>
  <si>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</si>
  <si>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</si>
  <si>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</si>
  <si>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</si>
  <si>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</si>
  <si>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</si>
  <si>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</si>
  <si>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</si>
  <si>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</si>
  <si>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</si>
  <si>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</si>
  <si>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</si>
  <si>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</si>
  <si>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</si>
  <si>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</si>
  <si>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</si>
  <si>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</si>
  <si>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</si>
  <si>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</si>
  <si>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</si>
  <si>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</si>
  <si>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</si>
  <si>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</si>
  <si>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</si>
  <si>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</si>
  <si>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</si>
  <si>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</si>
  <si>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</si>
  <si>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</si>
  <si>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</si>
  <si>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</si>
  <si>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</si>
  <si>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</si>
  <si>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</si>
  <si>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</si>
  <si>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</si>
  <si>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</si>
  <si>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</si>
  <si>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</si>
  <si>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</si>
  <si>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</si>
  <si>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</si>
  <si>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</si>
  <si>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</si>
  <si>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</si>
  <si>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</si>
  <si>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</si>
  <si>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</si>
  <si>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</si>
  <si>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</si>
  <si>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</si>
  <si>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</si>
  <si>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</si>
  <si>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</si>
  <si>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</si>
  <si>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</si>
  <si>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</si>
  <si>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</si>
  <si>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</si>
  <si>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</si>
  <si>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</si>
  <si>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</si>
  <si>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</si>
  <si>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</si>
  <si>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</si>
  <si>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</si>
  <si>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</si>
  <si>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</si>
  <si>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</si>
  <si>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</si>
  <si>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</si>
  <si>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</si>
  <si>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</si>
  <si>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</si>
  <si>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</si>
  <si>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</si>
  <si>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</si>
  <si>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</si>
  <si>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</si>
  <si>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</si>
  <si>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</si>
  <si>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</si>
  <si>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</si>
  <si>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</si>
  <si>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</si>
  <si>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</si>
  <si>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</si>
  <si>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</si>
  <si>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</si>
  <si>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</si>
  <si>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</si>
  <si>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</si>
  <si>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</si>
  <si>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</si>
  <si>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</si>
  <si>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</si>
  <si>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</si>
  <si>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</si>
  <si>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</si>
  <si>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</si>
  <si>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</si>
  <si>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</si>
  <si>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</si>
  <si>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</si>
  <si>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</si>
  <si>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</si>
  <si>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</si>
  <si>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</si>
  <si>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</si>
  <si>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</si>
  <si>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</si>
  <si>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</si>
  <si>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</si>
  <si>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</si>
  <si>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</si>
  <si>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</si>
  <si>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</si>
  <si>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</si>
  <si>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</si>
  <si>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</si>
  <si>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</si>
  <si>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</si>
  <si>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</si>
  <si>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</si>
  <si>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</si>
  <si>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</si>
  <si>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</si>
  <si>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</si>
  <si>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</si>
  <si>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</si>
  <si>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</si>
  <si>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</si>
  <si>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</si>
  <si>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</si>
  <si>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</si>
  <si>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</si>
  <si>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</si>
  <si>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</si>
  <si>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</si>
  <si>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</si>
  <si>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</si>
  <si>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</si>
  <si>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</si>
  <si>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</si>
  <si>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</si>
  <si>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</si>
  <si>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</si>
  <si>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</si>
  <si>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</si>
  <si>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</si>
  <si>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</si>
  <si>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</si>
  <si>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</si>
  <si>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</si>
  <si>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</si>
  <si>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</si>
  <si>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</si>
  <si>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</si>
  <si>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</si>
  <si>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</si>
  <si>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</si>
  <si>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</si>
  <si>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</si>
  <si>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</si>
  <si>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</si>
  <si>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</si>
  <si>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</si>
  <si>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</si>
  <si>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</si>
  <si>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</si>
  <si>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</si>
  <si>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</si>
  <si>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</si>
  <si>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</si>
  <si>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</si>
  <si>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</si>
  <si>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</si>
  <si>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</si>
  <si>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</si>
  <si>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</si>
  <si>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</si>
  <si>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</si>
  <si>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</si>
  <si>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</si>
  <si>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</si>
  <si>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</si>
  <si>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</si>
  <si>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</si>
  <si>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</si>
  <si>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</si>
  <si>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</si>
  <si>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</si>
  <si>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</si>
  <si>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</si>
  <si>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</si>
  <si>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</si>
  <si>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</si>
  <si>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</si>
  <si>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</si>
  <si>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</si>
  <si>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</si>
  <si>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</si>
  <si>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</si>
  <si>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</si>
  <si>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</si>
  <si>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</si>
  <si>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</si>
  <si>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</si>
  <si>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</si>
  <si>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</si>
  <si>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</si>
  <si>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</si>
  <si>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</si>
  <si>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</si>
  <si>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</si>
  <si>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</si>
  <si>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</si>
  <si>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</si>
  <si>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</si>
  <si>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</si>
  <si>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</si>
  <si>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</si>
  <si>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</si>
  <si>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</si>
  <si>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</si>
  <si>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</si>
  <si>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</si>
  <si>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</si>
  <si>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</si>
  <si>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</si>
  <si>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</si>
  <si>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</si>
  <si>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</si>
  <si>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</si>
  <si>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</si>
  <si>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</si>
  <si>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</si>
  <si>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</si>
  <si>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</si>
  <si>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</si>
  <si>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</si>
  <si>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</si>
  <si>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</si>
  <si>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</si>
  <si>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</si>
  <si>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</si>
  <si>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</si>
  <si>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</si>
  <si>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</si>
  <si>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</si>
  <si>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</si>
  <si>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</si>
  <si>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</si>
  <si>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</si>
  <si>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</si>
  <si>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</si>
  <si>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</si>
  <si>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</si>
  <si>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</si>
  <si>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</si>
  <si>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</si>
  <si>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</si>
  <si>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</si>
  <si>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</si>
  <si>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</si>
  <si>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</si>
  <si>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</si>
  <si>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</si>
  <si>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</si>
  <si>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</si>
  <si>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</si>
  <si>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</si>
  <si>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</si>
  <si>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</si>
  <si>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</si>
  <si>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</si>
  <si>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</si>
  <si>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</si>
  <si>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</si>
  <si>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</si>
  <si>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</si>
  <si>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</si>
  <si>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</si>
  <si>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</si>
  <si>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</si>
  <si>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</si>
  <si>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</si>
  <si>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</si>
  <si>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</si>
  <si>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</si>
  <si>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</si>
  <si>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</si>
  <si>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</si>
  <si>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</si>
  <si>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</si>
  <si>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</si>
  <si>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</si>
  <si>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</si>
  <si>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</si>
  <si>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</si>
  <si>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</si>
  <si>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</si>
  <si>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</si>
  <si>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</si>
  <si>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</si>
  <si>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</si>
  <si>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</si>
  <si>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</si>
  <si>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</si>
  <si>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</si>
  <si>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</si>
  <si>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</si>
  <si>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</si>
  <si>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</si>
  <si>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</si>
  <si>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</si>
  <si>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</si>
  <si>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</si>
  <si>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</si>
  <si>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</si>
  <si>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</si>
  <si>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</si>
  <si>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</si>
  <si>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</si>
  <si>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</si>
  <si>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</si>
  <si>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</si>
  <si>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</si>
  <si>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</si>
  <si>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</si>
  <si>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</si>
  <si>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</si>
  <si>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</si>
  <si>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</si>
  <si>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</si>
  <si>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</si>
  <si>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</si>
  <si>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</si>
  <si>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</si>
  <si>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</si>
  <si>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</si>
  <si>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</si>
  <si>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</si>
  <si>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</si>
  <si>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</si>
  <si>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</si>
  <si>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</si>
  <si>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</si>
  <si>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</si>
  <si>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</si>
  <si>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</si>
  <si>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</si>
  <si>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</si>
  <si>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</si>
  <si>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</si>
  <si>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</si>
  <si>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</si>
  <si>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</si>
  <si>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</si>
  <si>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</si>
  <si>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</si>
  <si>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</si>
  <si>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</si>
  <si>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</si>
  <si>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</si>
  <si>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</si>
  <si>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</si>
  <si>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</si>
  <si>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</si>
  <si>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</si>
  <si>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</si>
  <si>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</si>
  <si>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</si>
  <si>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</si>
  <si>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</si>
  <si>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</si>
  <si>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</si>
  <si>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</si>
  <si>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</si>
  <si>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</si>
  <si>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</si>
  <si>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</si>
  <si>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</si>
  <si>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</si>
  <si>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</si>
  <si>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</si>
  <si>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</si>
  <si>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</si>
  <si>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</si>
  <si>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</si>
  <si>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</si>
  <si>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</si>
  <si>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</si>
  <si>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</si>
  <si>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</si>
  <si>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</si>
  <si>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</si>
  <si>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</si>
  <si>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</si>
  <si>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</si>
  <si>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</si>
  <si>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</si>
  <si>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</si>
  <si>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</si>
  <si>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</si>
  <si>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</si>
  <si>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</si>
  <si>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</si>
  <si>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</si>
  <si>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</si>
  <si>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</si>
  <si>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</si>
  <si>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</si>
  <si>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</si>
  <si>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</si>
  <si>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</si>
  <si>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</si>
  <si>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</si>
  <si>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</si>
  <si>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</si>
  <si>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</si>
  <si>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</si>
  <si>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</si>
  <si>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</si>
  <si>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</si>
  <si>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</si>
  <si>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</si>
  <si>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</si>
  <si>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</si>
  <si>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</si>
  <si>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</si>
  <si>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</si>
  <si>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</si>
  <si>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</si>
  <si>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</si>
  <si>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</si>
  <si>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</si>
  <si>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</si>
  <si>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</si>
  <si>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</si>
  <si>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</si>
  <si>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</si>
  <si>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</si>
  <si>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</si>
  <si>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</si>
  <si>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</si>
  <si>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</si>
  <si>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</si>
  <si>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</si>
  <si>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</si>
  <si>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</si>
  <si>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</si>
  <si>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</si>
  <si>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</si>
  <si>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</si>
  <si>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</si>
  <si>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</si>
  <si>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</si>
  <si>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</si>
  <si>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</si>
  <si>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</si>
  <si>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</si>
  <si>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</si>
  <si>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</si>
  <si>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</si>
  <si>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</si>
  <si>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</si>
  <si>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</si>
  <si>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</si>
  <si>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</si>
  <si>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</si>
  <si>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</si>
  <si>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</si>
  <si>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</si>
  <si>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</si>
  <si>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</si>
  <si>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</si>
  <si>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</si>
  <si>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</si>
  <si>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</si>
  <si>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</si>
  <si>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</si>
  <si>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</si>
  <si>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</si>
  <si>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</si>
  <si>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</si>
  <si>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</si>
  <si>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</si>
  <si>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</si>
  <si>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</si>
  <si>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</si>
  <si>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</si>
  <si>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</si>
  <si>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</si>
  <si>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</si>
  <si>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</si>
  <si>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</si>
  <si>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</si>
  <si>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</si>
  <si>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</si>
  <si>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</si>
  <si>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</si>
  <si>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</si>
  <si>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</si>
  <si>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</si>
  <si>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</si>
  <si>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</si>
  <si>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</si>
  <si>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</si>
  <si>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</si>
  <si>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</si>
  <si>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</si>
  <si>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</si>
  <si>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</si>
  <si>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</si>
  <si>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</si>
  <si>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</si>
  <si>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</si>
  <si>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</si>
  <si>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</si>
  <si>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</si>
  <si>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</si>
  <si>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</si>
  <si>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</si>
  <si>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</si>
  <si>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</si>
  <si>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</si>
  <si>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</si>
  <si>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</si>
  <si>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</si>
  <si>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</si>
  <si>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</si>
  <si>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</si>
  <si>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</si>
  <si>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</si>
  <si>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</si>
  <si>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</si>
  <si>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</si>
  <si>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</si>
  <si>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</si>
  <si>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</si>
  <si>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</si>
  <si>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</si>
  <si>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</si>
  <si>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</si>
  <si>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</si>
  <si>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</si>
  <si>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</si>
  <si>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</si>
  <si>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</si>
  <si>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</si>
  <si>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</si>
  <si>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</si>
  <si>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</si>
  <si>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</si>
  <si>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</si>
  <si>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</si>
  <si>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</si>
  <si>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</si>
  <si>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</si>
  <si>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</si>
  <si>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</si>
  <si>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</si>
  <si>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</si>
  <si>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</si>
  <si>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</si>
  <si>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</si>
  <si>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</si>
  <si>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</si>
  <si>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</si>
  <si>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</si>
  <si>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</si>
  <si>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</si>
  <si>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</si>
  <si>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</si>
  <si>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</si>
  <si>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</si>
  <si>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</si>
  <si>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</si>
  <si>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</si>
  <si>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</si>
  <si>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</si>
  <si>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</si>
  <si>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</si>
  <si>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</si>
  <si>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</si>
  <si>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</si>
  <si>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</si>
  <si>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</si>
  <si>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</si>
  <si>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</si>
  <si>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</si>
  <si>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</si>
  <si>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</si>
  <si>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</si>
  <si>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</si>
  <si>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</si>
  <si>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</si>
  <si>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</si>
  <si>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</si>
  <si>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</si>
  <si>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</si>
  <si>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</si>
  <si>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</si>
  <si>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</si>
  <si>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</si>
  <si>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</si>
  <si>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</si>
  <si>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</si>
  <si>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</si>
  <si>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</si>
  <si>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</si>
  <si>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</si>
  <si>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</si>
  <si>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</si>
  <si>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</si>
  <si>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</si>
  <si>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</si>
  <si>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</si>
  <si>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</si>
  <si>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</si>
  <si>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</si>
  <si>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</si>
  <si>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</si>
  <si>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</si>
  <si>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</si>
  <si>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</si>
  <si>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</si>
  <si>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</si>
  <si>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</si>
  <si>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</si>
  <si>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</si>
  <si>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</si>
  <si>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</si>
  <si>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</si>
  <si>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</si>
  <si>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</si>
  <si>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</si>
  <si>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</si>
  <si>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</si>
  <si>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</si>
  <si>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</si>
  <si>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</si>
  <si>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</si>
  <si>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</si>
  <si>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</si>
  <si>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</si>
  <si>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</si>
  <si>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</si>
  <si>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</si>
  <si>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</si>
  <si>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</si>
  <si>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</si>
  <si>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</si>
  <si>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</si>
  <si>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</si>
  <si>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</si>
  <si>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</si>
  <si>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</si>
  <si>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</si>
  <si>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</si>
  <si>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</si>
  <si>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</si>
  <si>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</si>
  <si>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</si>
  <si>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</si>
  <si>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</si>
  <si>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</si>
  <si>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</si>
  <si>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</si>
  <si>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</si>
  <si>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</si>
  <si>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</si>
  <si>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</si>
  <si>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</si>
  <si>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</si>
  <si>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</si>
  <si>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</si>
  <si>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</si>
  <si>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</si>
  <si>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</si>
  <si>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</si>
  <si>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</si>
  <si>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</si>
  <si>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</si>
  <si>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</si>
  <si>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</si>
  <si>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</si>
  <si>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</si>
  <si>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</si>
  <si>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</si>
  <si>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</si>
  <si>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</si>
  <si>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</si>
  <si>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</si>
  <si>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</si>
  <si>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</si>
  <si>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</si>
  <si>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</si>
  <si>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</si>
  <si>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</si>
  <si>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</si>
  <si>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</si>
  <si>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</si>
  <si>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</si>
  <si>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</si>
  <si>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</si>
  <si>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</si>
  <si>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</si>
  <si>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</si>
  <si>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</si>
  <si>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</si>
  <si>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</si>
  <si>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</si>
  <si>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</si>
  <si>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</si>
  <si>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</si>
  <si>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</si>
  <si>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</si>
  <si>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</si>
  <si>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</si>
  <si>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</si>
  <si>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</si>
  <si>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</si>
  <si>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</si>
  <si>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</si>
  <si>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</si>
  <si>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</si>
  <si>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</si>
  <si>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</si>
  <si>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</si>
  <si>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</si>
  <si>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</si>
  <si>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</si>
  <si>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</si>
  <si>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</si>
  <si>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</si>
  <si>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</si>
  <si>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</si>
  <si>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</si>
  <si>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</si>
  <si>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</si>
  <si>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</si>
  <si>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</si>
  <si>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</si>
  <si>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</si>
  <si>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</si>
  <si>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</si>
  <si>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</si>
  <si>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</si>
  <si>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</si>
  <si>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</si>
  <si>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</si>
  <si>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</si>
  <si>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</si>
  <si>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</si>
  <si>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</si>
  <si>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</si>
  <si>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</si>
  <si>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</si>
  <si>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</si>
  <si>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</si>
  <si>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</si>
  <si>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</si>
  <si>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</si>
  <si>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</si>
  <si>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</si>
  <si>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</si>
  <si>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</si>
  <si>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</si>
  <si>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</si>
  <si>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</si>
  <si>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</si>
  <si>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</si>
  <si>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</si>
  <si>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</si>
  <si>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</si>
  <si>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</si>
  <si>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</si>
  <si>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</si>
  <si>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</si>
  <si>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</si>
  <si>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</si>
  <si>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</si>
  <si>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</si>
  <si>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</si>
  <si>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</si>
  <si>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</si>
  <si>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</si>
  <si>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</si>
  <si>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</si>
  <si>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</si>
  <si>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</si>
  <si>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</si>
  <si>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</si>
  <si>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</si>
  <si>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</si>
  <si>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</si>
  <si>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</si>
  <si>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</si>
  <si>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</si>
  <si>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</si>
  <si>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</si>
  <si>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</si>
  <si>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</si>
  <si>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</si>
  <si>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</si>
  <si>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</si>
  <si>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</si>
  <si>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</si>
  <si>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</si>
  <si>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</si>
  <si>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</si>
  <si>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</si>
  <si>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</si>
  <si>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</si>
  <si>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</si>
  <si>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</si>
  <si>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</si>
  <si>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</si>
  <si>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</si>
  <si>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</si>
  <si>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</si>
  <si>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</si>
  <si>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</si>
  <si>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</si>
  <si>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</si>
  <si>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</si>
  <si>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</si>
  <si>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</si>
  <si>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</si>
  <si>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</si>
  <si>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</si>
  <si>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</si>
  <si>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</si>
  <si>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</si>
  <si>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</si>
  <si>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</si>
  <si>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</si>
  <si>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</si>
  <si>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</si>
  <si>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</si>
  <si>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</si>
  <si>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</si>
  <si>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</si>
  <si>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</si>
  <si>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</si>
  <si>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</si>
  <si>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</si>
  <si>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</si>
  <si>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</si>
  <si>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</si>
  <si>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</si>
  <si>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</si>
  <si>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</si>
  <si>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</si>
  <si>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</si>
  <si>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</si>
  <si>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</si>
  <si>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</si>
  <si>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</si>
  <si>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</si>
  <si>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</si>
  <si>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</si>
  <si>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</si>
  <si>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</si>
  <si>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</si>
  <si>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</si>
  <si>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</si>
  <si>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</si>
  <si>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</si>
  <si>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</si>
  <si>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</si>
  <si>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</si>
  <si>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</si>
  <si>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</si>
  <si>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</si>
  <si>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</si>
  <si>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</si>
  <si>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</si>
  <si>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</si>
  <si>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</si>
  <si>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</si>
  <si>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</si>
  <si>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</si>
  <si>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</si>
  <si>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</si>
  <si>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</si>
  <si>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</si>
  <si>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</si>
  <si>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</si>
  <si>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</si>
  <si>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</si>
  <si>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</si>
  <si>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</si>
  <si>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</si>
  <si>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</si>
  <si>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</si>
  <si>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</si>
  <si>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</si>
  <si>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</si>
  <si>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</si>
  <si>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</si>
  <si>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</si>
  <si>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</si>
  <si>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</si>
  <si>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</si>
  <si>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</si>
  <si>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</si>
  <si>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</si>
  <si>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</si>
  <si>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</si>
  <si>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</si>
  <si>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</si>
  <si>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</si>
  <si>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</si>
  <si>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</si>
  <si>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</si>
  <si>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</si>
  <si>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</si>
  <si>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</si>
  <si>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</si>
  <si>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</si>
  <si>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</si>
  <si>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</si>
  <si>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</si>
  <si>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</si>
  <si>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</si>
  <si>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</si>
  <si>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</si>
  <si>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</si>
  <si>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</si>
  <si>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</si>
  <si>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</si>
  <si>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</si>
  <si>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</si>
  <si>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</si>
  <si>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</si>
  <si>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</si>
  <si>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</si>
  <si>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</si>
  <si>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</si>
  <si>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</si>
  <si>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</si>
  <si>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</si>
  <si>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</si>
  <si>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</si>
  <si>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</si>
  <si>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</si>
  <si>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</si>
  <si>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</si>
  <si>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</si>
  <si>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</si>
  <si>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</si>
  <si>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</si>
  <si>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</si>
  <si>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</si>
  <si>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</si>
  <si>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</si>
  <si>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</si>
  <si>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</si>
  <si>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</si>
  <si>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</si>
  <si>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</si>
  <si>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</si>
  <si>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</si>
  <si>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</si>
  <si>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</si>
  <si>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</si>
  <si>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</si>
  <si>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</si>
  <si>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</si>
  <si>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</si>
  <si>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</si>
  <si>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</si>
  <si>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</si>
  <si>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</si>
  <si>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</si>
  <si>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</si>
  <si>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</si>
  <si>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</si>
  <si>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</si>
  <si>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</si>
  <si>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</si>
  <si>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</si>
  <si>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</si>
  <si>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</si>
  <si>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</si>
  <si>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</si>
  <si>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</si>
  <si>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</si>
  <si>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</si>
  <si>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</si>
  <si>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</si>
  <si>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</si>
  <si>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</si>
  <si>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</si>
  <si>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</si>
  <si>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</si>
  <si>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</si>
  <si>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</si>
  <si>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</si>
  <si>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</si>
  <si>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</si>
  <si>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</si>
  <si>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</si>
  <si>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</si>
  <si>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</si>
  <si>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</si>
  <si>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</si>
  <si>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</si>
  <si>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</si>
  <si>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</si>
  <si>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</si>
  <si>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</si>
  <si>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</si>
  <si>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</si>
  <si>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</si>
  <si>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</si>
  <si>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</si>
  <si>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</si>
  <si>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</si>
  <si>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</si>
  <si>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</si>
  <si>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</si>
  <si>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</si>
  <si>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</si>
  <si>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</si>
  <si>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</si>
  <si>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</si>
  <si>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</si>
  <si>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</si>
  <si>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</si>
  <si>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</si>
  <si>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</si>
  <si>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</si>
  <si>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</si>
  <si>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</si>
  <si>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</si>
  <si>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</si>
  <si>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</si>
  <si>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</si>
  <si>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</si>
  <si>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</si>
  <si>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</si>
  <si>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</si>
  <si>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</si>
  <si>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</si>
  <si>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</si>
  <si>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</si>
  <si>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</si>
  <si>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</si>
  <si>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</si>
  <si>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</si>
  <si>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</si>
  <si>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</si>
  <si>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</si>
  <si>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</si>
  <si>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</si>
  <si>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</si>
  <si>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</si>
  <si>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</si>
  <si>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</si>
  <si>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</si>
  <si>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</si>
  <si>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</si>
  <si>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</si>
  <si>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</si>
  <si>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</si>
  <si>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</si>
  <si>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</si>
  <si>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</si>
  <si>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</si>
  <si>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</si>
  <si>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</si>
  <si>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</si>
  <si>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</si>
  <si>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</si>
  <si>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</si>
  <si>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</si>
  <si>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</si>
  <si>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</si>
  <si>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</si>
  <si>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</si>
  <si>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</si>
  <si>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</si>
  <si>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</si>
  <si>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</si>
  <si>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</si>
  <si>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</si>
  <si>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</si>
  <si>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</si>
  <si>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</si>
  <si>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</si>
  <si>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</si>
  <si>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</si>
  <si>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</si>
  <si>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</si>
  <si>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</si>
  <si>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</si>
  <si>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</si>
  <si>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</si>
  <si>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</si>
  <si>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</si>
  <si>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</si>
  <si>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</si>
  <si>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</si>
  <si>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</si>
  <si>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</si>
  <si>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</si>
  <si>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</si>
  <si>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</si>
  <si>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</si>
  <si>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</si>
  <si>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</si>
  <si>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</si>
  <si>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</si>
  <si>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</si>
  <si>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</si>
  <si>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</si>
  <si>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</si>
  <si>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</si>
  <si>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</si>
  <si>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</si>
  <si>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</si>
  <si>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</si>
  <si>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</si>
  <si>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</si>
  <si>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</si>
  <si>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</si>
  <si>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</si>
  <si>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</si>
  <si>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</si>
  <si>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</si>
  <si>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</si>
  <si>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</si>
  <si>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</si>
  <si>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</si>
  <si>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</si>
  <si>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</si>
  <si>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</si>
  <si>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</si>
  <si>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</si>
  <si>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</si>
  <si>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</si>
  <si>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</si>
  <si>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</si>
  <si>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</si>
  <si>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</si>
  <si>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</si>
  <si>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</si>
  <si>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</si>
  <si>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</si>
  <si>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</si>
  <si>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</si>
  <si>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</si>
  <si>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</si>
  <si>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</si>
  <si>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</si>
  <si>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</si>
  <si>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</si>
  <si>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</si>
  <si>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</si>
  <si>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</si>
  <si>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</si>
  <si>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</si>
  <si>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</si>
  <si>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</si>
  <si>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</si>
  <si>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</si>
  <si>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</si>
  <si>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</si>
  <si>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</si>
  <si>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</si>
  <si>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</si>
  <si>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</si>
  <si>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</si>
  <si>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</si>
  <si>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</si>
  <si>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</si>
  <si>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</si>
  <si>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</si>
  <si>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</si>
  <si>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</si>
  <si>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</si>
  <si>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</si>
  <si>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</si>
  <si>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</si>
  <si>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</si>
  <si>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</si>
  <si>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</si>
  <si>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</si>
  <si>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</si>
  <si>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</si>
  <si>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</si>
  <si>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</si>
  <si>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</si>
  <si>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</si>
  <si>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</si>
  <si>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</si>
  <si>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</si>
  <si>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</si>
  <si>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</si>
  <si>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</si>
  <si>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</si>
  <si>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</si>
  <si>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</si>
  <si>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</si>
  <si>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</si>
  <si>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</si>
  <si>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</si>
  <si>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</si>
  <si>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</si>
  <si>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</si>
  <si>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</si>
  <si>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</si>
  <si>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</si>
  <si>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</si>
  <si>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</si>
  <si>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</si>
  <si>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</si>
  <si>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</si>
  <si>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</si>
  <si>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</si>
  <si>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</si>
  <si>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</si>
  <si>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</si>
  <si>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</si>
  <si>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</si>
  <si>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</si>
  <si>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</si>
  <si>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</si>
  <si>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</si>
  <si>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</si>
  <si>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</si>
  <si>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</si>
  <si>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</si>
  <si>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</si>
  <si>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</si>
  <si>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</si>
  <si>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</si>
  <si>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</si>
  <si>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</si>
  <si>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</si>
  <si>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</si>
  <si>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</si>
  <si>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</si>
  <si>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</si>
  <si>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</si>
  <si>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</si>
  <si>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</si>
  <si>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</si>
  <si>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</si>
  <si>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</si>
  <si>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</si>
  <si>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</si>
  <si>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</si>
  <si>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</si>
  <si>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</si>
  <si>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</si>
  <si>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</si>
  <si>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</si>
  <si>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</si>
  <si>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</si>
  <si>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</si>
  <si>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</si>
  <si>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</si>
  <si>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</si>
  <si>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</si>
  <si>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</si>
  <si>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</si>
  <si>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</si>
  <si>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</si>
  <si>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</si>
  <si>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</si>
  <si>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</si>
  <si>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</si>
  <si>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</si>
  <si>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</si>
  <si>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</si>
  <si>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</si>
  <si>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</si>
  <si>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</si>
  <si>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</si>
  <si>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</si>
  <si>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</si>
  <si>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</si>
  <si>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</si>
  <si>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</si>
  <si>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</si>
  <si>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</si>
  <si>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</si>
  <si>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</si>
  <si>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</si>
  <si>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</si>
  <si>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</si>
  <si>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</si>
  <si>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</si>
  <si>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</si>
  <si>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</si>
  <si>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</si>
  <si>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</si>
  <si>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</si>
  <si>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</si>
  <si>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</si>
  <si>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</si>
  <si>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</si>
  <si>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</si>
  <si>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</si>
  <si>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</si>
  <si>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</si>
  <si>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</si>
  <si>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</si>
  <si>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</si>
  <si>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</si>
  <si>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</si>
  <si>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</si>
  <si>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</si>
  <si>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</si>
  <si>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</si>
  <si>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</si>
  <si>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</si>
  <si>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</si>
  <si>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</si>
  <si>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</si>
  <si>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</si>
  <si>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</si>
  <si>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</si>
  <si>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</si>
  <si>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</si>
  <si>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</si>
  <si>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</si>
  <si>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</si>
  <si>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</si>
  <si>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</si>
  <si>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</si>
  <si>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</si>
  <si>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</si>
  <si>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</si>
  <si>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</si>
  <si>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</si>
  <si>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</si>
  <si>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</si>
  <si>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</si>
  <si>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</si>
  <si>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</si>
  <si>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</si>
  <si>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</si>
  <si>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</si>
  <si>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</si>
  <si>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</si>
  <si>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</si>
  <si>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</si>
  <si>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</si>
  <si>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</si>
  <si>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</si>
  <si>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</si>
  <si>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</si>
  <si>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</si>
  <si>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</si>
  <si>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</si>
  <si>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</si>
  <si>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</si>
  <si>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</si>
  <si>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</si>
  <si>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</si>
  <si>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</si>
  <si>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</si>
  <si>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</si>
  <si>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</si>
  <si>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</si>
  <si>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</si>
  <si>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</si>
  <si>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</si>
  <si>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</si>
  <si>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</si>
  <si>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</si>
  <si>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</si>
  <si>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</si>
  <si>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</si>
  <si>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</si>
  <si>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</si>
  <si>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</si>
  <si>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</si>
  <si>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</si>
  <si>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</si>
  <si>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</si>
  <si>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</si>
  <si>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</si>
  <si>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</si>
  <si>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</si>
  <si>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</si>
  <si>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</si>
  <si>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</si>
  <si>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</si>
  <si>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</si>
  <si>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</si>
  <si>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</si>
  <si>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</si>
  <si>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</si>
  <si>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</si>
  <si>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</si>
  <si>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</si>
  <si>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</si>
  <si>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</si>
  <si>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</si>
  <si>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</si>
  <si>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</si>
  <si>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</si>
  <si>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</si>
  <si>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</si>
  <si>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</si>
  <si>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</si>
  <si>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</si>
  <si>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</si>
  <si>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</si>
  <si>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</si>
  <si>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</si>
  <si>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</si>
  <si>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</si>
  <si>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</si>
  <si>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</si>
  <si>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</si>
  <si>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</si>
  <si>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</si>
  <si>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</si>
  <si>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</si>
  <si>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</si>
  <si>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</si>
  <si>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</si>
  <si>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</si>
  <si>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</si>
  <si>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</si>
  <si>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</si>
  <si>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</si>
  <si>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</si>
  <si>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</si>
  <si>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</si>
  <si>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</si>
  <si>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</si>
  <si>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</si>
  <si>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</si>
  <si>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</si>
  <si>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</si>
  <si>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</si>
  <si>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</si>
  <si>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</si>
  <si>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</si>
  <si>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</si>
  <si>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</si>
  <si>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</si>
  <si>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</si>
  <si>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</si>
  <si>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</si>
  <si>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</si>
  <si>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</si>
  <si>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</si>
  <si>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</si>
  <si>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</si>
  <si>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</si>
  <si>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</si>
  <si>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</si>
  <si>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</si>
  <si>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</si>
  <si>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</si>
  <si>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</si>
  <si>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</si>
  <si>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</si>
  <si>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</si>
  <si>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</si>
  <si>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</si>
  <si>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</si>
  <si>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</si>
  <si>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</si>
  <si>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</si>
  <si>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</si>
  <si>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</si>
  <si>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</si>
  <si>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</si>
  <si>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</si>
  <si>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</si>
  <si>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</si>
  <si>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</si>
  <si>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</si>
  <si>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</si>
  <si>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</si>
  <si>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</si>
  <si>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</si>
  <si>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</si>
  <si>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</si>
  <si>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</si>
  <si>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</si>
  <si>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</si>
  <si>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</si>
  <si>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</si>
  <si>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</si>
  <si>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</si>
  <si>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</si>
  <si>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</si>
  <si>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</si>
  <si>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</si>
  <si>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</si>
  <si>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</si>
  <si>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</si>
  <si>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</si>
  <si>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</si>
  <si>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</si>
  <si>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</si>
  <si>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</si>
  <si>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</si>
  <si>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</si>
  <si>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</si>
  <si>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</si>
  <si>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</si>
  <si>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</si>
  <si>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</si>
  <si>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</si>
  <si>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</si>
  <si>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</si>
  <si>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</si>
  <si>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</si>
  <si>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</si>
  <si>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</si>
  <si>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</si>
  <si>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</si>
  <si>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</si>
  <si>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</si>
  <si>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</si>
  <si>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</si>
  <si>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</si>
  <si>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</si>
  <si>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</si>
  <si>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</si>
  <si>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</si>
  <si>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</si>
  <si>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</si>
  <si>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</si>
  <si>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</si>
  <si>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</si>
  <si>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</si>
  <si>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</si>
  <si>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</si>
  <si>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</si>
  <si>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</si>
  <si>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</si>
  <si>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</si>
  <si>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</si>
  <si>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</si>
  <si>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</si>
  <si>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</si>
  <si>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</si>
  <si>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</si>
  <si>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</si>
  <si>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</si>
  <si>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</si>
  <si>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</si>
  <si>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</si>
  <si>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</si>
  <si>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</si>
  <si>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</si>
  <si>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</si>
  <si>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</si>
  <si>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</si>
  <si>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</si>
  <si>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</si>
  <si>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</si>
  <si>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</si>
  <si>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</si>
  <si>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</si>
  <si>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</si>
  <si>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</si>
  <si>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</si>
  <si>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</si>
  <si>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</si>
  <si>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</si>
  <si>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</si>
  <si>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</si>
  <si>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</si>
  <si>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</si>
  <si>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</si>
  <si>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</si>
  <si>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</si>
  <si>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</si>
  <si>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</si>
  <si>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</si>
  <si>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</si>
  <si>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</si>
  <si>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</si>
  <si>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</si>
  <si>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</si>
  <si>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</si>
  <si>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</si>
  <si>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</si>
  <si>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</si>
  <si>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</si>
  <si>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</si>
  <si>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</si>
  <si>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</si>
  <si>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</si>
  <si>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</si>
  <si>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</si>
  <si>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</si>
  <si>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</si>
  <si>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</si>
  <si>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</si>
  <si>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</si>
  <si>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</si>
  <si>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</si>
  <si>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</si>
  <si>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</si>
  <si>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</si>
  <si>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</si>
  <si>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</si>
  <si>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</si>
  <si>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</si>
  <si>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</si>
  <si>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</si>
  <si>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</si>
  <si>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</si>
  <si>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</si>
  <si>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</si>
  <si>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</si>
  <si>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</si>
  <si>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</si>
  <si>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</si>
  <si>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</si>
  <si>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</si>
  <si>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</si>
  <si>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</si>
  <si>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</si>
  <si>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</si>
  <si>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</si>
  <si>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</si>
  <si>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</si>
  <si>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</si>
  <si>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</si>
  <si>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</si>
  <si>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</si>
  <si>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</si>
  <si>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</si>
  <si>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</si>
  <si>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</si>
  <si>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</si>
  <si>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</si>
  <si>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</si>
  <si>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</si>
  <si>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</si>
  <si>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</si>
  <si>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</si>
  <si>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</si>
  <si>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</si>
  <si>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</si>
  <si>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</si>
  <si>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</si>
  <si>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</si>
  <si>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</si>
  <si>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</si>
  <si>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</si>
  <si>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</si>
  <si>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</si>
  <si>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</si>
  <si>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</si>
  <si>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</si>
  <si>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</si>
  <si>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</si>
  <si>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</si>
  <si>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</si>
  <si>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</si>
  <si>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</si>
  <si>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</si>
  <si>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</si>
  <si>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</si>
  <si>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</si>
  <si>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</si>
  <si>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</si>
  <si>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</si>
  <si>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</si>
  <si>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</si>
  <si>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</si>
  <si>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</si>
  <si>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</si>
  <si>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</si>
  <si>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</si>
  <si>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</si>
  <si>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</si>
  <si>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</si>
  <si>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</si>
  <si>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</si>
  <si>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</si>
  <si>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</si>
  <si>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</si>
  <si>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</si>
  <si>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</si>
  <si>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</si>
  <si>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</si>
  <si>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</si>
  <si>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</si>
  <si>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</si>
  <si>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</si>
  <si>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</si>
  <si>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</si>
  <si>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</si>
  <si>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</si>
  <si>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</si>
  <si>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</si>
  <si>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</si>
  <si>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</si>
  <si>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</si>
  <si>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</si>
  <si>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</si>
  <si>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</si>
  <si>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</si>
  <si>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</si>
  <si>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</si>
  <si>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</si>
  <si>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</si>
  <si>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</si>
  <si>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</si>
  <si>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</si>
  <si>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</si>
  <si>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</si>
  <si>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</si>
  <si>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</si>
  <si>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</si>
  <si>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</si>
  <si>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</si>
  <si>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</si>
  <si>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</si>
  <si>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</si>
  <si>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</si>
  <si>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</si>
  <si>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</si>
  <si>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</si>
  <si>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</si>
  <si>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</si>
  <si>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</si>
  <si>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</si>
  <si>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</si>
  <si>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</si>
  <si>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</si>
  <si>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</si>
  <si>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</si>
  <si>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</si>
  <si>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</si>
  <si>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</si>
  <si>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</si>
  <si>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</si>
  <si>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</si>
  <si>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</si>
  <si>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</si>
  <si>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</si>
  <si>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</si>
  <si>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</si>
  <si>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</si>
  <si>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</si>
  <si>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</si>
  <si>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</si>
  <si>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</si>
  <si>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</si>
  <si>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</si>
  <si>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</si>
  <si>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</si>
  <si>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</si>
  <si>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</si>
  <si>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</si>
  <si>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</si>
  <si>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</si>
  <si>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</si>
  <si>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</si>
  <si>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</si>
  <si>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</si>
  <si>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</si>
  <si>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</si>
  <si>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</si>
  <si>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</si>
  <si>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</si>
  <si>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</si>
  <si>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</si>
  <si>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</si>
  <si>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</si>
  <si>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</si>
  <si>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</si>
  <si>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</si>
  <si>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</si>
  <si>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</si>
  <si>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</si>
  <si>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</si>
  <si>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</si>
  <si>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</si>
  <si>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</si>
  <si>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</si>
  <si>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</si>
  <si>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</si>
  <si>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</si>
  <si>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</si>
  <si>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</si>
  <si>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</si>
  <si>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</si>
  <si>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</si>
  <si>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</si>
  <si>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</si>
  <si>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</si>
  <si>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</si>
  <si>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</si>
  <si>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</si>
  <si>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</si>
  <si>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</si>
  <si>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</si>
  <si>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</si>
  <si>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</si>
  <si>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</si>
  <si>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</si>
  <si>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</si>
  <si>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</si>
  <si>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</si>
  <si>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</si>
  <si>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</si>
  <si>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</si>
  <si>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</si>
  <si>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</si>
  <si>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</si>
  <si>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</si>
  <si>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</si>
  <si>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</si>
  <si>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</si>
  <si>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</si>
  <si>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</si>
  <si>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</si>
  <si>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</si>
  <si>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</si>
  <si>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</si>
  <si>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</si>
  <si>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</si>
  <si>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</si>
  <si>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</si>
  <si>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</si>
  <si>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</si>
  <si>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</si>
  <si>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</si>
  <si>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</si>
  <si>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</si>
  <si>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</si>
  <si>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</si>
  <si>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</si>
  <si>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</si>
  <si>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</si>
  <si>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</si>
  <si>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</si>
  <si>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</si>
  <si>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</si>
  <si>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</si>
  <si>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</si>
  <si>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</si>
  <si>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</si>
  <si>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</si>
  <si>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</si>
  <si>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</si>
  <si>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</si>
  <si>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</si>
  <si>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</si>
  <si>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</si>
  <si>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</si>
  <si>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</si>
  <si>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</si>
  <si>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</si>
  <si>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</si>
  <si>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</si>
  <si>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</si>
  <si>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</si>
  <si>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</si>
  <si>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</si>
  <si>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</si>
  <si>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</si>
  <si>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</si>
  <si>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</si>
  <si>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</si>
  <si>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</si>
  <si>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</si>
  <si>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</si>
  <si>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</si>
  <si>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</si>
  <si>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</si>
  <si>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</si>
  <si>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</si>
  <si>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</si>
  <si>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</si>
  <si>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</si>
  <si>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</si>
  <si>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</si>
  <si>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</si>
  <si>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</si>
  <si>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</si>
  <si>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</si>
  <si>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</si>
  <si>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</si>
  <si>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</si>
  <si>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</si>
  <si>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</si>
  <si>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</si>
  <si>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</si>
  <si>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</si>
  <si>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</si>
  <si>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</si>
  <si>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</si>
  <si>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</si>
  <si>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</si>
  <si>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</si>
  <si>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</si>
  <si>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</si>
  <si>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</si>
  <si>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</si>
  <si>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</si>
  <si>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</si>
  <si>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</si>
  <si>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</si>
  <si>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</si>
  <si>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</si>
  <si>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</si>
  <si>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</si>
  <si>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</si>
  <si>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</si>
  <si>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</si>
  <si>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</si>
  <si>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</si>
  <si>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</si>
  <si>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</si>
  <si>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</si>
  <si>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</si>
  <si>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</si>
  <si>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</si>
  <si>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</si>
  <si>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</si>
  <si>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</si>
  <si>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</si>
  <si>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</si>
  <si>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</si>
  <si>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</si>
  <si>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</si>
  <si>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</si>
  <si>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</si>
  <si>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</si>
  <si>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</si>
  <si>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</si>
  <si>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</si>
  <si>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</si>
  <si>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</si>
  <si>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</si>
  <si>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</si>
  <si>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</si>
  <si>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</si>
  <si>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</si>
  <si>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</si>
  <si>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</si>
  <si>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</si>
  <si>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</si>
  <si>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</si>
  <si>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</si>
  <si>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</si>
  <si>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</si>
  <si>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</si>
  <si>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</si>
  <si>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</si>
  <si>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</si>
  <si>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</si>
  <si>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</si>
  <si>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</si>
  <si>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</si>
  <si>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</si>
  <si>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</si>
  <si>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</si>
  <si>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</si>
  <si>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</si>
  <si>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</si>
  <si>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</si>
  <si>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</si>
  <si>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</si>
  <si>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</si>
  <si>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</si>
  <si>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</si>
  <si>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</si>
  <si>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</si>
  <si>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</si>
  <si>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</si>
  <si>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</si>
  <si>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</si>
  <si>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</si>
  <si>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</si>
  <si>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</si>
  <si>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</si>
  <si>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</si>
  <si>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</si>
  <si>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</si>
  <si>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</si>
  <si>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</si>
  <si>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</si>
  <si>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</si>
  <si>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</si>
  <si>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</si>
  <si>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</si>
  <si>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</si>
  <si>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</si>
  <si>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</si>
  <si>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</si>
  <si>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</si>
  <si>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</si>
  <si>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</si>
  <si>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</si>
  <si>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</si>
  <si>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</si>
  <si>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</si>
  <si>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</si>
  <si>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</si>
  <si>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</si>
  <si>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</si>
  <si>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</si>
  <si>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</si>
  <si>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</si>
  <si>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</si>
  <si>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</si>
  <si>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</si>
  <si>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</si>
  <si>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</si>
  <si>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</si>
  <si>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</si>
  <si>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</si>
  <si>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</si>
  <si>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</si>
  <si>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</si>
  <si>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</si>
  <si>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</si>
  <si>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</si>
  <si>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</si>
  <si>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</si>
  <si>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</si>
  <si>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</si>
  <si>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</si>
  <si>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</si>
  <si>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</si>
  <si>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</si>
  <si>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</si>
  <si>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</si>
  <si>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</si>
  <si>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</si>
  <si>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</si>
  <si>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</si>
  <si>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</si>
  <si>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</si>
  <si>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</si>
  <si>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</si>
  <si>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</si>
  <si>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</si>
  <si>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</si>
  <si>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</si>
  <si>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</si>
  <si>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</si>
  <si>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</si>
  <si>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</si>
  <si>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</si>
  <si>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</si>
  <si>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</si>
  <si>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</si>
  <si>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</si>
  <si>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</si>
  <si>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</si>
  <si>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</si>
  <si>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</si>
  <si>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</si>
  <si>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</si>
  <si>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</si>
  <si>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</si>
  <si>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</si>
  <si>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</si>
  <si>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</si>
  <si>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</si>
  <si>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</si>
  <si>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</si>
  <si>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</si>
  <si>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</si>
  <si>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</si>
  <si>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</si>
  <si>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</si>
  <si>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</si>
  <si>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</si>
  <si>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</si>
  <si>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</si>
  <si>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</si>
  <si>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</si>
  <si>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</si>
  <si>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</si>
  <si>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</si>
  <si>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</si>
  <si>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</si>
  <si>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</si>
  <si>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</si>
  <si>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</si>
  <si>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</si>
  <si>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</si>
  <si>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</si>
  <si>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</si>
  <si>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</si>
  <si>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</si>
  <si>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</si>
  <si>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</si>
  <si>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</si>
  <si>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</si>
  <si>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</si>
  <si>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</si>
  <si>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</si>
  <si>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</si>
  <si>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</si>
  <si>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</si>
  <si>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</si>
  <si>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</si>
  <si>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</si>
  <si>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</si>
  <si>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</si>
  <si>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</si>
  <si>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</si>
  <si>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</si>
  <si>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</si>
  <si>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</si>
  <si>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</si>
  <si>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</si>
  <si>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</si>
  <si>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</si>
  <si>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</si>
  <si>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</si>
  <si>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</si>
  <si>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</si>
  <si>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</si>
  <si>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</si>
  <si>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</si>
  <si>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</si>
  <si>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</si>
  <si>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</si>
  <si>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</si>
  <si>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</si>
  <si>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</si>
  <si>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</si>
  <si>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</si>
  <si>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</si>
  <si>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</si>
  <si>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</si>
  <si>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</si>
  <si>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</si>
  <si>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</si>
  <si>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</si>
  <si>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</si>
  <si>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</si>
  <si>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</si>
  <si>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</si>
  <si>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</si>
  <si>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</si>
  <si>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</si>
  <si>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</si>
  <si>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</si>
  <si>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</si>
  <si>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</si>
  <si>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</si>
  <si>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</si>
  <si>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</si>
  <si>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</si>
  <si>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</si>
  <si>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</si>
  <si>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</si>
  <si>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</si>
  <si>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</si>
  <si>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</si>
  <si>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</si>
  <si>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</si>
  <si>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</si>
  <si>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</si>
  <si>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</si>
  <si>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</si>
  <si>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</si>
  <si>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</si>
  <si>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</si>
  <si>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</si>
  <si>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</si>
  <si>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</si>
  <si>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</si>
  <si>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</si>
  <si>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</si>
  <si>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</si>
  <si>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</si>
  <si>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</si>
  <si>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</si>
  <si>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</si>
  <si>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</si>
  <si>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</si>
  <si>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</si>
  <si>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</si>
  <si>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</si>
  <si>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</si>
  <si>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</si>
  <si>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</si>
  <si>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</si>
  <si>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</si>
  <si>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</si>
  <si>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</si>
  <si>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</si>
  <si>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</si>
  <si>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</si>
  <si>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</si>
  <si>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</si>
  <si>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</si>
  <si>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</si>
  <si>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</si>
  <si>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</si>
  <si>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</si>
  <si>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</si>
  <si>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</si>
  <si>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</si>
  <si>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</si>
  <si>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</si>
  <si>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</si>
  <si>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</si>
  <si>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</si>
  <si>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</si>
  <si>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</si>
  <si>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</si>
  <si>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</si>
  <si>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</si>
  <si>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</si>
  <si>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</si>
  <si>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</si>
  <si>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</si>
  <si>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</si>
  <si>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</si>
  <si>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</si>
  <si>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</si>
  <si>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</si>
  <si>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</si>
  <si>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</si>
  <si>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</si>
  <si>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</si>
  <si>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</si>
  <si>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</si>
  <si>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</si>
  <si>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</si>
  <si>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</si>
  <si>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</si>
  <si>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</si>
  <si>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</si>
  <si>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</si>
  <si>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</si>
  <si>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</si>
  <si>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</si>
  <si>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</si>
  <si>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</si>
  <si>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</si>
  <si>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</si>
  <si>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</si>
  <si>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</si>
  <si>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</si>
  <si>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</si>
  <si>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</si>
  <si>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</si>
  <si>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</si>
  <si>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</si>
  <si>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</si>
  <si>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</si>
  <si>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</si>
  <si>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</si>
  <si>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</si>
  <si>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</si>
  <si>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</si>
  <si>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</si>
  <si>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</si>
  <si>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</si>
  <si>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</si>
  <si>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</si>
  <si>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</si>
  <si>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</si>
  <si>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</si>
  <si>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</si>
  <si>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</si>
  <si>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</si>
  <si>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</si>
  <si>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</si>
  <si>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</si>
  <si>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</si>
  <si>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</si>
  <si>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</si>
  <si>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</si>
  <si>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</si>
  <si>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</si>
  <si>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</si>
  <si>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</si>
  <si>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</si>
  <si>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</si>
  <si>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</si>
  <si>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</si>
  <si>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</si>
  <si>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</si>
  <si>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</si>
  <si>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</si>
  <si>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</si>
  <si>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</si>
  <si>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</si>
  <si>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</si>
  <si>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</si>
  <si>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</si>
  <si>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</si>
  <si>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</si>
  <si>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</si>
  <si>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</si>
  <si>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</si>
  <si>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</si>
  <si>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</si>
  <si>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</si>
  <si>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</si>
  <si>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</si>
  <si>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</si>
  <si>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</si>
  <si>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</si>
  <si>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</si>
  <si>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</si>
  <si>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</si>
  <si>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</si>
  <si>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</si>
  <si>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</si>
  <si>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</si>
  <si>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</si>
  <si>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</si>
  <si>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</si>
  <si>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</si>
  <si>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</si>
  <si>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</si>
  <si>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</si>
  <si>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</si>
  <si>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</si>
  <si>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</si>
  <si>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</si>
  <si>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</si>
  <si>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</si>
  <si>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</si>
  <si>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</si>
  <si>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</si>
  <si>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</si>
  <si>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</si>
  <si>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</si>
  <si>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</si>
  <si>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</si>
  <si>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</si>
  <si>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</si>
  <si>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</si>
  <si>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</si>
  <si>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</si>
  <si>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</si>
  <si>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</si>
  <si>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</si>
  <si>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</si>
  <si>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</si>
  <si>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</si>
  <si>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</si>
  <si>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</si>
  <si>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</si>
  <si>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</si>
  <si>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</si>
  <si>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</si>
  <si>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</si>
  <si>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</si>
  <si>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</si>
  <si>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</si>
  <si>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</si>
  <si>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</si>
  <si>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</si>
  <si>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</si>
  <si>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</si>
  <si>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</si>
  <si>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</si>
  <si>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</si>
  <si>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</si>
  <si>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</si>
  <si>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</si>
  <si>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</si>
  <si>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</si>
  <si>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</si>
  <si>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</si>
  <si>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</si>
  <si>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</si>
  <si>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</si>
  <si>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</si>
  <si>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</si>
  <si>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</si>
  <si>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</si>
  <si>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</si>
  <si>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</si>
  <si>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</si>
  <si>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</si>
  <si>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</si>
  <si>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</si>
  <si>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</si>
  <si>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</si>
  <si>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</si>
  <si>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</si>
  <si>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</si>
  <si>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</si>
  <si>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</si>
  <si>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</si>
  <si>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</si>
  <si>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</si>
  <si>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</si>
  <si>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</si>
  <si>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</si>
  <si>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</si>
  <si>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</si>
  <si>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</si>
  <si>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</si>
  <si>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</si>
  <si>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</si>
  <si>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</si>
  <si>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</si>
  <si>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</si>
  <si>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</si>
  <si>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</si>
  <si>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</si>
  <si>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</si>
  <si>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</si>
  <si>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</si>
  <si>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</si>
  <si>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</si>
  <si>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</si>
  <si>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</si>
  <si>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</si>
  <si>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</si>
  <si>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</si>
  <si>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</si>
  <si>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</si>
  <si>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</si>
  <si>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</si>
  <si>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</si>
  <si>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</si>
  <si>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</si>
  <si>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</si>
  <si>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</si>
  <si>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</si>
  <si>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</si>
  <si>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</si>
  <si>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</si>
  <si>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</si>
  <si>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</si>
  <si>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</si>
  <si>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</si>
  <si>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</si>
  <si>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</si>
  <si>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</si>
  <si>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</si>
  <si>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</si>
  <si>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</si>
  <si>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</si>
  <si>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</si>
  <si>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</si>
  <si>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</si>
  <si>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</si>
  <si>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</si>
  <si>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</si>
  <si>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</si>
  <si>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</si>
  <si>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</si>
  <si>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</si>
  <si>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</si>
  <si>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</si>
  <si>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</si>
  <si>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</si>
  <si>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</si>
  <si>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</si>
  <si>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</si>
  <si>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</si>
  <si>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</si>
  <si>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</si>
  <si>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</si>
  <si>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</si>
  <si>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</si>
  <si>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</si>
  <si>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</si>
  <si>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</si>
  <si>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</si>
  <si>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</si>
  <si>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</si>
  <si>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</si>
  <si>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</si>
  <si>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</si>
  <si>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</si>
  <si>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</si>
  <si>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</si>
  <si>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</si>
  <si>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</si>
  <si>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</si>
  <si>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</si>
  <si>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</si>
  <si>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</si>
  <si>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</si>
  <si>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</si>
  <si>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</si>
  <si>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</si>
  <si>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</si>
  <si>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</si>
  <si>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</si>
  <si>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</si>
  <si>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</si>
  <si>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</si>
  <si>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</si>
  <si>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</si>
  <si>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</si>
  <si>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</si>
  <si>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</si>
  <si>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</si>
  <si>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</si>
  <si>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</si>
  <si>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</si>
  <si>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</si>
  <si>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</si>
  <si>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</si>
  <si>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</si>
  <si>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</si>
  <si>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</si>
  <si>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</si>
  <si>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</si>
  <si>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</si>
  <si>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</si>
  <si>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</si>
  <si>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</si>
  <si>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</si>
  <si>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</si>
  <si>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</si>
  <si>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</si>
  <si>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</si>
  <si>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</si>
  <si>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</si>
  <si>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</si>
  <si>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</si>
  <si>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</si>
  <si>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</si>
  <si>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</si>
  <si>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</si>
  <si>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</si>
  <si>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</si>
  <si>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</si>
  <si>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</si>
  <si>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</si>
  <si>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</si>
  <si>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</si>
  <si>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</si>
  <si>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</si>
  <si>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</si>
  <si>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</si>
  <si>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</si>
  <si>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</si>
  <si>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</si>
  <si>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</si>
  <si>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</si>
  <si>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</si>
  <si>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</si>
  <si>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</si>
  <si>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</si>
  <si>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</si>
  <si>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</si>
  <si>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</si>
  <si>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</si>
  <si>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</si>
  <si>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</si>
  <si>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</si>
  <si>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</si>
  <si>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</si>
  <si>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</si>
  <si>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</si>
  <si>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</si>
  <si>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</si>
  <si>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</si>
  <si>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</si>
  <si>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</si>
  <si>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</si>
  <si>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</si>
  <si>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</si>
  <si>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</si>
  <si>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</si>
  <si>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</si>
  <si>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</si>
  <si>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</si>
  <si>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</si>
  <si>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</si>
  <si>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</si>
  <si>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</si>
  <si>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</si>
  <si>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</si>
  <si>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</si>
  <si>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</si>
  <si>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</si>
  <si>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</si>
  <si>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</si>
  <si>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</si>
  <si>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</si>
  <si>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</si>
  <si>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</si>
  <si>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</si>
  <si>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</si>
  <si>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</si>
  <si>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</si>
  <si>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</si>
  <si>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</si>
  <si>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</si>
  <si>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</si>
  <si>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</si>
  <si>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</si>
  <si>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</si>
  <si>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</si>
  <si>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</si>
  <si>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</si>
  <si>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</si>
  <si>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</si>
  <si>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</si>
  <si>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</si>
  <si>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</si>
  <si>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</si>
  <si>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</si>
  <si>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</si>
  <si>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</si>
  <si>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</si>
  <si>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</si>
  <si>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</si>
  <si>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</si>
  <si>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</si>
  <si>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</si>
  <si>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</si>
  <si>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</si>
  <si>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</si>
  <si>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</si>
  <si>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</si>
  <si>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</si>
  <si>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</si>
  <si>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</si>
  <si>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</si>
  <si>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</si>
  <si>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</si>
  <si>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</si>
  <si>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</si>
  <si>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</si>
  <si>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</si>
  <si>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</si>
  <si>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</si>
  <si>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</si>
  <si>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</si>
  <si>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</si>
  <si>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</si>
  <si>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</si>
  <si>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</si>
  <si>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</si>
  <si>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</si>
  <si>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</si>
  <si>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</si>
  <si>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</si>
  <si>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</si>
  <si>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</si>
  <si>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</si>
  <si>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</si>
  <si>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</si>
  <si>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</si>
  <si>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</si>
  <si>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</si>
  <si>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</si>
  <si>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</si>
  <si>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</si>
  <si>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</si>
  <si>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</si>
  <si>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</si>
  <si>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</si>
  <si>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</si>
  <si>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</si>
  <si>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</si>
  <si>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</si>
  <si>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</si>
  <si>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</si>
  <si>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</si>
  <si>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</si>
  <si>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</si>
  <si>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</si>
  <si>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</si>
  <si>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</si>
  <si>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</si>
  <si>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</si>
  <si>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</si>
  <si>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</si>
  <si>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</si>
  <si>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</si>
  <si>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</si>
  <si>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</si>
  <si>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</si>
  <si>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</si>
  <si>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</si>
  <si>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</si>
  <si>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</si>
  <si>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</si>
  <si>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</si>
  <si>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</si>
  <si>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</si>
  <si>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</si>
  <si>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</si>
  <si>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</si>
  <si>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</si>
  <si>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</si>
  <si>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</si>
  <si>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</si>
  <si>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</si>
  <si>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</si>
  <si>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</si>
  <si>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</si>
  <si>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</si>
  <si>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</si>
  <si>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</si>
  <si>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</si>
  <si>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</si>
  <si>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</si>
  <si>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</si>
  <si>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</si>
  <si>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</si>
  <si>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</si>
  <si>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</si>
  <si>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</si>
  <si>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</si>
  <si>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</si>
  <si>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</si>
  <si>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</si>
  <si>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</si>
  <si>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</si>
  <si>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</si>
  <si>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</si>
  <si>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</si>
  <si>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</si>
  <si>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</si>
  <si>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</si>
  <si>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</si>
  <si>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</si>
  <si>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</si>
  <si>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</si>
  <si>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</si>
  <si>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</si>
  <si>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</si>
  <si>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</si>
  <si>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</si>
  <si>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</si>
  <si>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</si>
  <si>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</si>
  <si>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</si>
  <si>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</si>
  <si>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</si>
  <si>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</si>
  <si>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</si>
  <si>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</si>
  <si>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</si>
  <si>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</si>
  <si>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</si>
  <si>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</si>
  <si>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</si>
  <si>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</si>
  <si>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</si>
  <si>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</si>
  <si>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</si>
  <si>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</si>
  <si>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</si>
  <si>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</si>
  <si>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</si>
  <si>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</si>
  <si>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</si>
  <si>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</si>
  <si>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</si>
  <si>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</si>
  <si>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</si>
  <si>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</si>
  <si>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</si>
  <si>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</si>
  <si>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</si>
  <si>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</si>
  <si>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</si>
  <si>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</si>
  <si>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</si>
  <si>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</si>
  <si>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</si>
  <si>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</si>
  <si>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</si>
  <si>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</si>
  <si>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</si>
  <si>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</si>
  <si>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</si>
  <si>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</si>
  <si>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</si>
  <si>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</si>
  <si>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</si>
  <si>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</si>
  <si>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</si>
  <si>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</si>
  <si>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</si>
  <si>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</si>
  <si>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</si>
  <si>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</si>
  <si>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</si>
  <si>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</si>
  <si>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</si>
  <si>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</si>
  <si>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</si>
  <si>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</si>
  <si>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</si>
  <si>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</si>
  <si>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</si>
  <si>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</si>
  <si>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</si>
  <si>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</si>
  <si>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</si>
  <si>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</si>
  <si>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</si>
  <si>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</si>
  <si>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</si>
  <si>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</si>
  <si>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</si>
  <si>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</si>
  <si>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</si>
  <si>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</si>
  <si>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</si>
  <si>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</si>
  <si>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</si>
  <si>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</si>
  <si>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</si>
  <si>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</si>
  <si>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</si>
  <si>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</si>
  <si>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</si>
  <si>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</si>
  <si>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</si>
  <si>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</si>
  <si>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</si>
  <si>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</si>
  <si>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</si>
  <si>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</si>
  <si>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</si>
  <si>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</si>
  <si>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</si>
  <si>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</si>
  <si>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</si>
  <si>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</si>
  <si>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</si>
  <si>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</si>
  <si>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</si>
  <si>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</si>
  <si>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</si>
  <si>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</si>
  <si>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</si>
  <si>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</si>
  <si>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</si>
  <si>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</si>
  <si>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</si>
  <si>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</si>
  <si>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</si>
  <si>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</si>
  <si>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</si>
  <si>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</si>
  <si>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</si>
  <si>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</si>
  <si>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</si>
  <si>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</si>
  <si>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</si>
  <si>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</si>
  <si>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</si>
  <si>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</si>
  <si>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</si>
  <si>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</si>
  <si>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</si>
  <si>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</si>
  <si>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</si>
  <si>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</si>
  <si>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</si>
  <si>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</si>
  <si>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</si>
  <si>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</si>
  <si>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</si>
  <si>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</si>
  <si>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</si>
  <si>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</si>
  <si>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</si>
  <si>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</si>
  <si>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</si>
  <si>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</si>
  <si>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</si>
  <si>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</si>
  <si>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</si>
  <si>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</si>
  <si>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</si>
  <si>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</si>
  <si>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</si>
  <si>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</si>
  <si>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</si>
  <si>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</si>
  <si>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</si>
  <si>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</si>
  <si>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</si>
  <si>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</si>
  <si>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</si>
  <si>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</si>
  <si>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</si>
  <si>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</si>
  <si>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</si>
  <si>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</si>
  <si>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</si>
  <si>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</si>
  <si>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</si>
  <si>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</si>
  <si>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</si>
  <si>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</si>
  <si>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</si>
  <si>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</si>
  <si>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</si>
  <si>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</si>
  <si>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</si>
  <si>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</si>
  <si>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</si>
  <si>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</si>
  <si>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</si>
  <si>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</si>
  <si>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</si>
  <si>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</si>
  <si>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</si>
  <si>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Вспененный ПВХ-пластик UNEXT-Strong, 2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</si>
  <si>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</si>
  <si>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</si>
  <si>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</si>
  <si>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</si>
  <si>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</si>
  <si>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</si>
  <si>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</si>
  <si>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</si>
  <si>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</si>
  <si>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 ORACAL 8500-31(1,26х50)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</si>
  <si>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</si>
  <si>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</si>
  <si>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</si>
  <si>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</si>
  <si>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</si>
  <si>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</si>
  <si>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</si>
  <si>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</si>
  <si>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</si>
  <si>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</si>
  <si>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</si>
  <si>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</si>
  <si>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</si>
  <si>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</si>
  <si>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</si>
  <si>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</si>
  <si>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</si>
  <si>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</si>
  <si>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</si>
  <si>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</si>
  <si>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</si>
  <si>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</si>
  <si>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</si>
  <si>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</si>
  <si>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</si>
  <si>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</si>
  <si>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</si>
  <si>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</si>
  <si>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</si>
  <si>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</si>
  <si>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</si>
  <si>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</si>
  <si>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</si>
  <si>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</si>
  <si>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</si>
  <si>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</si>
  <si>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</si>
  <si>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</si>
  <si>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</si>
  <si>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</si>
  <si>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</si>
  <si>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</si>
  <si>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</si>
  <si>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</si>
  <si>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</si>
  <si>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</si>
  <si>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</si>
  <si>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</si>
  <si>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</si>
  <si>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</si>
  <si>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</si>
  <si>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</si>
  <si>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</si>
  <si>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</si>
  <si>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</si>
  <si>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</si>
  <si>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</si>
  <si>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</si>
  <si>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</si>
  <si>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</si>
  <si>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</si>
  <si>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</si>
  <si>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</si>
  <si>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</si>
  <si>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</si>
  <si>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</si>
  <si>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</si>
  <si>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</si>
  <si>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</si>
  <si>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</si>
  <si>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</si>
  <si>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</si>
  <si>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</si>
  <si>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</si>
  <si>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</si>
  <si>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</si>
  <si>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</si>
  <si>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</si>
  <si>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</si>
  <si>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</si>
  <si>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</si>
  <si>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</si>
  <si>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</si>
  <si>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</si>
  <si>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</si>
  <si>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</si>
  <si>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</si>
  <si>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</si>
  <si>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</si>
  <si>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</si>
  <si>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</si>
  <si>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</si>
  <si>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</si>
  <si>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</si>
  <si>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</si>
  <si>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</si>
  <si>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</si>
  <si>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</si>
  <si>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</si>
  <si>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</si>
  <si>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</si>
  <si>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</si>
  <si>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</si>
  <si>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</si>
  <si>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</si>
  <si>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</si>
  <si>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</si>
  <si>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</si>
  <si>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</si>
  <si>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люверс 12мм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</si>
  <si>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</si>
  <si>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</si>
  <si>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</si>
  <si>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</si>
  <si>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</si>
  <si>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</si>
  <si>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</si>
  <si>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</si>
  <si>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</si>
  <si>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Вспененный ПВХ-пластик 1 мм, белый, 1560х3050 мм</t>
  </si>
  <si>
    <t>Клей COSMOFEN CA-12 (COSMO CA-500.110), однокомпонентный,цианакрилатный, 50 г</t>
  </si>
  <si>
    <t>Труба квадратная AL 20*20*2.0 /2 м</t>
  </si>
  <si>
    <t>ПВХ пластик 10х2030х3050 бел Unext Strong</t>
  </si>
  <si>
    <t>Держатель пластиковый ДД 24мм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</si>
  <si>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</si>
  <si>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</si>
  <si>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</si>
  <si>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</si>
  <si>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</si>
  <si>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</si>
  <si>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Акрил красный 3мм литой, 2050х3050 мм (Химсырье)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</si>
  <si>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</si>
  <si>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</si>
  <si>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</si>
  <si>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</si>
  <si>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</si>
  <si>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</si>
  <si>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</si>
  <si>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</si>
  <si>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</si>
  <si>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</si>
  <si>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</si>
  <si>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</si>
  <si>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</si>
  <si>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</si>
  <si>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</si>
  <si>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Штанга с резьбой М10х1м DIN 975</t>
  </si>
  <si>
    <t>м</t>
  </si>
  <si>
    <t>Полноцветная печать с ламинацией</t>
  </si>
  <si>
    <t>Модуль светодиодный 3led3528</t>
  </si>
  <si>
    <t>Модуль светодиодный 3led5050</t>
  </si>
  <si>
    <t>кв.м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</si>
  <si>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</si>
  <si>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</si>
  <si>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</si>
  <si>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</si>
  <si>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универсальный 3х12</t>
  </si>
  <si>
    <t>Саморезы кровельный 4,8*35</t>
  </si>
  <si>
    <t>Крючок S-обр 3мм, оцинк</t>
  </si>
  <si>
    <t>Профили для световых коробов (lightbox) - ALU-BOX 130DU, 6м</t>
  </si>
  <si>
    <t>Уголок для  ALU-BOX 130DU, 6м</t>
  </si>
  <si>
    <t>Печать баннер транслюцентный</t>
  </si>
  <si>
    <t>Профиль BannerBox (основа) 6м</t>
  </si>
  <si>
    <t>Профиль BannerBox (накрывающ) 6м</t>
  </si>
  <si>
    <t>Профиль BannerBox (натягивающий) 6м</t>
  </si>
  <si>
    <t>уголок</t>
  </si>
  <si>
    <t>Г.М.А.</t>
  </si>
  <si>
    <t>Расчёт тендера</t>
  </si>
  <si>
    <t>Х5</t>
  </si>
  <si>
    <t>Тендер</t>
  </si>
  <si>
    <t>Максим Смирнов</t>
  </si>
  <si>
    <t>Топоров Э.В.</t>
  </si>
  <si>
    <t>Саморез для металла с фланцем (LI16) 4,2х19 с буром</t>
  </si>
  <si>
    <t>Саморез для металла с фланцем (LI16) 4,2х19 без бура</t>
  </si>
  <si>
    <t>Плёнка  ORACAL 8500-63 (1,26х50)</t>
  </si>
  <si>
    <t>Плёнка  ORACAL 8500-62 (1,26х50)</t>
  </si>
  <si>
    <t>Модуль светодиодный 2 led 3528</t>
  </si>
  <si>
    <t>СПК 6мм 6000*2010 мол</t>
  </si>
  <si>
    <t>Лист оцинкованный 0,55х 1000 х 2000</t>
  </si>
  <si>
    <t>Уголок 25*25*1,5 аллюминиевый</t>
  </si>
  <si>
    <t>Плёнка  ORACAL 641-31(1,26х50)</t>
  </si>
  <si>
    <t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t>
  </si>
  <si>
    <t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t>
  </si>
  <si>
    <t>Лот  24 Рамка для плакатов . Формат А2 изготавливается из анодированного  профиля ALU-POSTER 25  . Задняя стенка - ПВХ 1 мм, передняя - "антиблик" 1мм. Изготовление.</t>
  </si>
  <si>
    <t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t>
  </si>
  <si>
    <t>Лот№27 Оформление Сеток - 1200х400. ПВХ 4 мм,  УФ полноцветная печать 720 dpi матовая,холодная ламинация. Изготовление.</t>
  </si>
  <si>
    <t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t>
  </si>
  <si>
    <t>Лот№28 Оформление Сеток -  800х400. ПВХ 4 мм,  УФ полноцветная печать 720 dpi матовая,холодная ламинация. Изготовление .</t>
  </si>
  <si>
    <t>Лот№29  ПВХ 4 мм,  УФ полноцветная печать 720 dpi, односторонняя ,  матовая холодная ламинация. Изготовление .</t>
  </si>
  <si>
    <t>Лот 30. Оклейка оборудования (холодильники,лари ,кассовые узлы, подиум ФРОВ ) .Пленка  самоклеющаяся AVERY.Полноцветная печать 720 dpi с матовой ламинацией .Изготовление.</t>
  </si>
  <si>
    <t>Лот№31 .Табличка подвесная  двусторонняя ПВХ 4 мм.УФ полноцветная печать 720dpi матовая,холодная ламинация .Размер 900 ммх 350мм .Изготовление и Комплект крепежей (тросик стальной  диаметр 1мм в прозрачной оплетке из ПВХ ,зажим для тросика,дюбеля)</t>
  </si>
  <si>
    <t>Лот№32 .Табличка подвесная  двусторонняя ПВХ 4 мм.УФ полноцветная печать 720dpi матовая,холодная ламинация.Размер 900 ммх 450мм .Изготовление и Комплект крепежей (тросик стальной  диаметр 1мм в прозрачной оплетке из ПВХ ,зажим для тросика,дюбеля)</t>
  </si>
  <si>
    <t>Лот№33 .Табличка подвесная  двусторонняя ПВХ 4 мм.УФ полноцветная печать 720dpi матовая,холодная ламинация.Размер 420 ммх 270мм .Изготовление и Комплект крепежей (тросик стальной  диаметр 1мм в прозрачной оплетке из ПВХ ,зажим для тросика,дюбеля)</t>
  </si>
  <si>
    <t>Лот№34 .Табличка подвесная  двусторонняя ПВХ 4 мм.УФ полноцветная печать 720dpi матовая,холодная ламинация.Размер 1000 ммх 500мм .Изготовление и Комплект крепежей (тросик стальной  диаметр 1мм в прозрачной оплетке из ПВХ ,зажим для тросика,дюбеля)</t>
  </si>
  <si>
    <t>Лот№35 .Табличка подвесная  двусторонняя ПВХ 4 мм.УФ полноцветная печать 720dpi матовая,холодная ламинация.Размер297 ммх 210мм .Изготовление и Комплект крепежей (тросик стальной  диаметр 1мм в прозрачной оплетке из ПВХ ,зажим для тросика,дюбеля)</t>
  </si>
  <si>
    <t>Лот№36 .Табличка подвесная  двусторонняя ПВХ 4 мм.УФ полноцветная печать 720dpi матовая,холодная ламинация.Размер210 ммх 148мм .Изготовление и Комплект крепежей (тросик стальной  диаметр 1мм в прозрачной оплетке из ПВХ ,зажим для тросика,дюбеля)</t>
  </si>
  <si>
    <t>Лот№37 .Табличка подвесная  двусторонняя ПВХ 4 мм.УФ полноцветная печать 720dpi матовая,холодная ламинация.Размер148ммх 105мм .Изготовление и комплект крепежей (леска ,S - образный крючок,дюбеля)</t>
  </si>
  <si>
    <t>Лот№38 .Табличка односторонняя . ПВХ 4 мм.УФ полноцветная печать 720dpi.Размер 420ммх 297мм .Изготовление и крепеж (скотч 3М двустронний)</t>
  </si>
  <si>
    <t>Лот№39 .Табличка односторонняяПВХ 4 мм.УФ полноцветная печать 720dpi.Размер 210 ммх 297мм .Изготовление и крепеж (скотч 3М двустронний)</t>
  </si>
  <si>
    <t>Лот№40 .Табличка  односторонняяПВХ 4 мм.УФ полноцветная печать 720dpi.Размер 210 ммх 148мм . Изготовление и крепеж (скотч 3М двустронний)</t>
  </si>
  <si>
    <t>Лот№41 .Табличка  односторонняяПВХ 4 мм.УФ полноцветная печать 720dpi.Размер 300ммх 120мм .Изготовление и крепеж (скотч 3М двустронний)</t>
  </si>
  <si>
    <t>Лот№42 .Табличка  односторонняяПВХ 4 мм.УФ полноцветная печать 720dpi.Размер 148ммх 105мм .Изготовление и крепеж (скотч 3М двусторонний)</t>
  </si>
  <si>
    <t>Лот№43Наклейка на икорный холодильник   460мм х 100 мм. Полноцветная печать 720 dpi на пленке,холодная ламинация.Изготовление.</t>
  </si>
  <si>
    <t>Лот№44  Наклейка от А6 до А4 . Полноцветная печать 720 dpi на пленке,холодная ламинация.Изготовление.</t>
  </si>
  <si>
    <t>Лот№45 Наклейка  А3 . Полноцветная печать 720 dpi на пленке,холодная ламинация.Изготовление.</t>
  </si>
  <si>
    <t>Лот№46 Наклейка   . Полноцветная печать 720 dpi на пленке,холодная ламинация.Изготовление.</t>
  </si>
  <si>
    <t>Баннерная ткань Frontlite 440гр (с печатью)</t>
  </si>
  <si>
    <t>шнур</t>
  </si>
  <si>
    <t>УФ печать</t>
  </si>
  <si>
    <t>Фрезеровка ПВХ</t>
  </si>
  <si>
    <t>Гибка ПВХ</t>
  </si>
  <si>
    <t>Накатка полноцвета</t>
  </si>
  <si>
    <t>Сборка куба</t>
  </si>
  <si>
    <t>Лазерная резка ПЭТ</t>
  </si>
  <si>
    <t>Резка пвх</t>
  </si>
  <si>
    <t>Резка профиля</t>
  </si>
  <si>
    <t>Сборка рамки</t>
  </si>
  <si>
    <t>Подготовка поверхности</t>
  </si>
  <si>
    <t>Обрезка, упаковка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</si>
</sst>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8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02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85" fillId="0" borderId="9" xfId="0" applyFont="1" applyBorder="1" applyAlignment="1">
      <alignment horizontal="justify" vertical="center" wrapText="1"/>
    </xf>
    <xf numFmtId="0" fontId="84" fillId="0" borderId="9" xfId="0" applyFont="1" applyBorder="1" applyAlignment="1">
      <alignment horizontal="center" vertical="center"/>
    </xf>
    <xf numFmtId="0" fontId="82" fillId="0" borderId="9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5" fillId="0" borderId="9" xfId="0" applyFont="1" applyBorder="1" applyAlignment="1">
      <alignment horizontal="center" vertical="center" wrapText="1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6" fillId="0" borderId="0" xfId="0" applyFont="1" applyProtection="1">
      <protection locked="0" hidden="1"/>
    </xf>
    <xf numFmtId="0" fontId="86" fillId="0" borderId="0" xfId="0" applyFont="1" applyAlignment="1" applyProtection="1">
      <alignment vertical="center"/>
      <protection locked="0" hidden="1"/>
    </xf>
    <xf numFmtId="0" fontId="87" fillId="0" borderId="9" xfId="1" applyNumberFormat="1" applyFont="1" applyBorder="1" applyAlignment="1" applyProtection="1">
      <alignment horizontal="center"/>
      <protection locked="0"/>
    </xf>
    <xf numFmtId="0" fontId="87" fillId="0" borderId="9" xfId="4" applyNumberFormat="1" applyFont="1" applyBorder="1" applyAlignment="1" applyProtection="1">
      <alignment horizontal="center"/>
      <protection locked="0"/>
    </xf>
    <xf numFmtId="0" fontId="87" fillId="0" borderId="9" xfId="1" applyNumberFormat="1" applyFont="1" applyBorder="1" applyAlignment="1" applyProtection="1">
      <alignment horizontal="left" wrapText="1"/>
      <protection locked="0"/>
    </xf>
    <xf numFmtId="0" fontId="87" fillId="0" borderId="9" xfId="1" applyNumberFormat="1" applyFont="1" applyBorder="1" applyAlignment="1" applyProtection="1">
      <alignment horizontal="center" wrapText="1"/>
      <protection locked="0"/>
    </xf>
    <xf numFmtId="0" fontId="87" fillId="0" borderId="9" xfId="0" applyNumberFormat="1" applyFont="1" applyFill="1" applyBorder="1" applyAlignment="1" applyProtection="1">
      <alignment horizontal="left"/>
      <protection locked="0"/>
    </xf>
    <xf numFmtId="0" fontId="88" fillId="0" borderId="9" xfId="0" applyNumberFormat="1" applyFont="1" applyFill="1" applyBorder="1" applyAlignment="1" applyProtection="1">
      <alignment horizontal="left" wrapText="1"/>
      <protection locked="0"/>
    </xf>
    <xf numFmtId="0" fontId="87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7" fillId="0" borderId="9" xfId="4" applyNumberFormat="1" applyFont="1" applyFill="1" applyBorder="1" applyAlignment="1" applyProtection="1">
      <alignment horizontal="center" wrapText="1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2" fontId="68" fillId="0" borderId="9" xfId="4" applyNumberFormat="1" applyFont="1" applyFill="1" applyBorder="1" applyAlignment="1" applyProtection="1">
      <alignment horizontal="center"/>
      <protection locked="0"/>
    </xf>
    <xf numFmtId="0" fontId="0" fillId="0" borderId="9" xfId="0" applyBorder="1" applyAlignment="1">
      <alignment horizontal="center" vertical="center"/>
    </xf>
    <xf numFmtId="0" fontId="85" fillId="0" borderId="19" xfId="0" applyFont="1" applyBorder="1" applyAlignment="1">
      <alignment vertical="center" wrapText="1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topLeftCell="A13" zoomScale="70" zoomScaleNormal="70" workbookViewId="0">
      <selection activeCell="J21" sqref="J21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42712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42473</v>
      </c>
    </row>
    <row r="3" spans="1:7" ht="16.5" thickBot="1">
      <c r="E3" s="71" t="s">
        <v>72</v>
      </c>
      <c r="F3" s="634" t="s">
        <v>23655</v>
      </c>
      <c r="G3" s="635"/>
    </row>
    <row r="4" spans="1:7" ht="14.25" customHeight="1">
      <c r="A4" s="636" t="s">
        <v>148</v>
      </c>
      <c r="B4" s="636"/>
      <c r="C4" s="636"/>
      <c r="D4" s="636"/>
      <c r="E4" s="636"/>
      <c r="F4" s="636"/>
      <c r="G4" s="636"/>
    </row>
    <row r="5" spans="1:7" ht="15" customHeight="1" thickBot="1">
      <c r="A5" s="636"/>
      <c r="B5" s="636"/>
      <c r="C5" s="636"/>
      <c r="D5" s="636"/>
      <c r="E5" s="636"/>
      <c r="F5" s="636"/>
      <c r="G5" s="636"/>
    </row>
    <row r="6" spans="1:7" ht="14.25" customHeight="1">
      <c r="A6" s="637" t="s">
        <v>73</v>
      </c>
      <c r="B6" s="637"/>
      <c r="C6" s="637"/>
      <c r="D6" s="638"/>
      <c r="E6" s="641" t="s">
        <v>23656</v>
      </c>
      <c r="F6" s="642"/>
      <c r="G6" s="643"/>
    </row>
    <row r="7" spans="1:7" ht="15" customHeight="1" thickBot="1">
      <c r="A7" s="639"/>
      <c r="B7" s="639"/>
      <c r="C7" s="639"/>
      <c r="D7" s="640"/>
      <c r="E7" s="644"/>
      <c r="F7" s="645"/>
      <c r="G7" s="646"/>
    </row>
    <row r="8" spans="1:7" ht="16.5" thickBot="1">
      <c r="A8" s="647" t="s">
        <v>74</v>
      </c>
      <c r="B8" s="647"/>
      <c r="C8" s="647"/>
      <c r="D8" s="647"/>
      <c r="E8" s="615" t="s">
        <v>23657</v>
      </c>
      <c r="F8" s="615"/>
      <c r="G8" s="615"/>
    </row>
    <row r="9" spans="1:7" ht="16.5" thickBot="1">
      <c r="A9" s="647" t="s">
        <v>137</v>
      </c>
      <c r="B9" s="647"/>
      <c r="C9" s="647"/>
      <c r="D9" s="647"/>
      <c r="E9" s="615" t="s">
        <v>23658</v>
      </c>
      <c r="F9" s="615"/>
      <c r="G9" s="615"/>
    </row>
    <row r="10" spans="1:7" ht="16.5" thickBot="1">
      <c r="A10" s="647" t="s">
        <v>75</v>
      </c>
      <c r="B10" s="647"/>
      <c r="C10" s="647"/>
      <c r="D10" s="647"/>
      <c r="E10" s="615"/>
      <c r="F10" s="615"/>
      <c r="G10" s="615"/>
    </row>
    <row r="11" spans="1:7" ht="16.5" customHeight="1" thickBot="1">
      <c r="A11" s="648" t="s">
        <v>100</v>
      </c>
      <c r="B11" s="648"/>
      <c r="C11" s="648"/>
      <c r="D11" s="648"/>
      <c r="E11" s="649"/>
      <c r="F11" s="649"/>
      <c r="G11" s="649"/>
    </row>
    <row r="12" spans="1:7" ht="16.5" thickBot="1">
      <c r="A12" s="647" t="s">
        <v>76</v>
      </c>
      <c r="B12" s="647"/>
      <c r="C12" s="647"/>
      <c r="D12" s="647"/>
      <c r="E12" s="615" t="s">
        <v>23659</v>
      </c>
      <c r="F12" s="615"/>
      <c r="G12" s="615"/>
    </row>
    <row r="13" spans="1:7" ht="16.5" thickBot="1">
      <c r="A13" s="647" t="s">
        <v>77</v>
      </c>
      <c r="B13" s="647"/>
      <c r="C13" s="647"/>
      <c r="D13" s="647"/>
      <c r="E13" s="615"/>
      <c r="F13" s="615"/>
      <c r="G13" s="615"/>
    </row>
    <row r="14" spans="1:7" ht="16.5" thickBot="1">
      <c r="A14" s="647" t="s">
        <v>78</v>
      </c>
      <c r="B14" s="647"/>
      <c r="C14" s="647"/>
      <c r="D14" s="647"/>
      <c r="E14" s="615"/>
      <c r="F14" s="615"/>
      <c r="G14" s="615"/>
    </row>
    <row r="15" spans="1:7" ht="14.25" customHeight="1">
      <c r="A15" s="597" t="s">
        <v>79</v>
      </c>
      <c r="B15" s="597"/>
      <c r="C15" s="597"/>
      <c r="D15" s="598"/>
      <c r="E15" s="603"/>
      <c r="F15" s="604"/>
      <c r="G15" s="605"/>
    </row>
    <row r="16" spans="1:7" ht="14.25" customHeight="1">
      <c r="A16" s="599"/>
      <c r="B16" s="599"/>
      <c r="C16" s="599"/>
      <c r="D16" s="600"/>
      <c r="E16" s="606"/>
      <c r="F16" s="607"/>
      <c r="G16" s="608"/>
    </row>
    <row r="17" spans="1:7" ht="15" customHeight="1" thickBot="1">
      <c r="A17" s="601"/>
      <c r="B17" s="601"/>
      <c r="C17" s="601"/>
      <c r="D17" s="602"/>
      <c r="E17" s="609"/>
      <c r="F17" s="610"/>
      <c r="G17" s="611"/>
    </row>
    <row r="18" spans="1:7" ht="15.75">
      <c r="A18" s="73" t="s">
        <v>80</v>
      </c>
      <c r="B18" s="73"/>
      <c r="C18" s="74"/>
      <c r="D18" s="74"/>
      <c r="E18" s="618"/>
      <c r="F18" s="619"/>
      <c r="G18" s="620"/>
    </row>
    <row r="19" spans="1:7" ht="14.25" customHeight="1">
      <c r="A19" s="627" t="s">
        <v>81</v>
      </c>
      <c r="B19" s="627"/>
      <c r="C19" s="627"/>
      <c r="D19" s="628"/>
      <c r="E19" s="621"/>
      <c r="F19" s="622"/>
      <c r="G19" s="623"/>
    </row>
    <row r="20" spans="1:7" ht="15" customHeight="1" thickBot="1">
      <c r="A20" s="629"/>
      <c r="B20" s="629"/>
      <c r="C20" s="629"/>
      <c r="D20" s="630"/>
      <c r="E20" s="624"/>
      <c r="F20" s="625"/>
      <c r="G20" s="626"/>
    </row>
    <row r="21" spans="1:7" ht="16.5" thickBot="1">
      <c r="A21" s="75" t="s">
        <v>82</v>
      </c>
      <c r="B21" s="75"/>
      <c r="C21" s="76"/>
      <c r="D21" s="76"/>
      <c r="E21" s="631"/>
      <c r="F21" s="631"/>
      <c r="G21" s="631"/>
    </row>
    <row r="22" spans="1:7" ht="16.5" thickBot="1">
      <c r="A22" s="77" t="s">
        <v>83</v>
      </c>
      <c r="B22" s="77"/>
      <c r="C22" s="76"/>
      <c r="D22" s="76"/>
      <c r="E22" s="615"/>
      <c r="F22" s="615"/>
      <c r="G22" s="615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32" t="s">
        <v>84</v>
      </c>
      <c r="B24" s="632"/>
      <c r="C24" s="632"/>
      <c r="D24" s="633"/>
      <c r="E24" s="614"/>
      <c r="F24" s="615"/>
      <c r="G24" s="616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612" t="s">
        <v>85</v>
      </c>
      <c r="B26" s="612"/>
      <c r="C26" s="612"/>
      <c r="D26" s="613"/>
      <c r="E26" s="614"/>
      <c r="F26" s="615"/>
      <c r="G26" s="616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617" t="s">
        <v>87</v>
      </c>
      <c r="B30" s="617"/>
      <c r="C30" s="617"/>
      <c r="D30" s="617"/>
      <c r="E30" s="617"/>
      <c r="F30" s="86" t="s">
        <v>88</v>
      </c>
      <c r="G30" s="86" t="s">
        <v>63</v>
      </c>
    </row>
    <row r="31" spans="1:7" ht="39" customHeight="1">
      <c r="A31" s="595" t="str">
        <f>'позиции для рачета'!C4</f>
        <v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v>
      </c>
      <c r="B31" s="596"/>
      <c r="C31" s="596"/>
      <c r="D31" s="596"/>
      <c r="E31" s="596"/>
      <c r="F31" s="404">
        <f>'позиции для рачета'!E4</f>
        <v>1</v>
      </c>
      <c r="G31" s="405" t="str">
        <f>'позиции для рачета'!H4</f>
        <v>400 х 400мм</v>
      </c>
    </row>
    <row r="32" spans="1:7" ht="39" customHeight="1">
      <c r="A32" s="580" t="str">
        <f>'позиции для рачета'!C5</f>
        <v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v>
      </c>
      <c r="B32" s="581"/>
      <c r="C32" s="581"/>
      <c r="D32" s="581"/>
      <c r="E32" s="581"/>
      <c r="F32" s="406">
        <f>'позиции для рачета'!E5</f>
        <v>1</v>
      </c>
      <c r="G32" s="407" t="str">
        <f>'позиции для рачета'!H5</f>
        <v>700 х 400мм</v>
      </c>
    </row>
    <row r="33" spans="1:7" ht="39" customHeight="1">
      <c r="A33" s="580" t="str">
        <f>'позиции для рачета'!C6</f>
        <v>Лот  24 Рамка для плакатов . Формат А2 изготавливается из анодированного  профиля ALU-POSTER 25  . Задняя стенка - ПВХ 1 мм, передняя - "антиблик" 1мм. Изготовление.</v>
      </c>
      <c r="B33" s="581"/>
      <c r="C33" s="581"/>
      <c r="D33" s="581"/>
      <c r="E33" s="581"/>
      <c r="F33" s="406">
        <f>'позиции для рачета'!E6</f>
        <v>1</v>
      </c>
      <c r="G33" s="407" t="str">
        <f>'позиции для рачета'!H6</f>
        <v>420 х 594мм</v>
      </c>
    </row>
    <row r="34" spans="1:7" ht="39" customHeight="1">
      <c r="A34" s="580" t="str">
        <f>'позиции для рачета'!C7</f>
        <v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B34" s="581"/>
      <c r="C34" s="581"/>
      <c r="D34" s="581"/>
      <c r="E34" s="581"/>
      <c r="F34" s="406">
        <f>'позиции для рачета'!E7</f>
        <v>1</v>
      </c>
      <c r="G34" s="407" t="str">
        <f>'позиции для рачета'!H7</f>
        <v>700 х 500мм</v>
      </c>
    </row>
    <row r="35" spans="1:7" ht="39" customHeight="1">
      <c r="A35" s="580" t="str">
        <f>'позиции для рачета'!C8</f>
        <v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B35" s="581"/>
      <c r="C35" s="581"/>
      <c r="D35" s="581"/>
      <c r="E35" s="581"/>
      <c r="F35" s="406">
        <f>'позиции для рачета'!E8</f>
        <v>1</v>
      </c>
      <c r="G35" s="407" t="str">
        <f>'позиции для рачета'!H8</f>
        <v>600 х 500мм</v>
      </c>
    </row>
    <row r="36" spans="1:7" ht="39" customHeight="1">
      <c r="A36" s="580" t="str">
        <f>'позиции для рачета'!C9</f>
        <v>Лот№27 Оформление Сеток - 1200х400. ПВХ 4 мм,  УФ полноцветная печать 720 dpi матовая,холодная ламинация. Изготовление.</v>
      </c>
      <c r="B36" s="581"/>
      <c r="C36" s="581"/>
      <c r="D36" s="581"/>
      <c r="E36" s="581"/>
      <c r="F36" s="406">
        <f>'позиции для рачета'!E9</f>
        <v>1</v>
      </c>
      <c r="G36" s="407" t="str">
        <f>'позиции для рачета'!H9</f>
        <v>1200 х 400мм</v>
      </c>
    </row>
    <row r="37" spans="1:7" ht="39" customHeight="1">
      <c r="A37" s="580" t="str">
        <f>'позиции для рачета'!C10</f>
        <v>Лот№28 Оформление Сеток -  800х400. ПВХ 4 мм,  УФ полноцветная печать 720 dpi матовая,холодная ламинация. Изготовление .</v>
      </c>
      <c r="B37" s="581"/>
      <c r="C37" s="581"/>
      <c r="D37" s="581"/>
      <c r="E37" s="581"/>
      <c r="F37" s="406">
        <f>'позиции для рачета'!E10</f>
        <v>1</v>
      </c>
      <c r="G37" s="407" t="str">
        <f>'позиции для рачета'!H10</f>
        <v>800 х 400мм</v>
      </c>
    </row>
    <row r="38" spans="1:7" ht="39" customHeight="1">
      <c r="A38" s="580" t="str">
        <f>'позиции для рачета'!C11</f>
        <v>Лот№29  ПВХ 4 мм,  УФ полноцветная печать 720 dpi, односторонняя ,  матовая холодная ламинация. Изготовление .</v>
      </c>
      <c r="B38" s="581"/>
      <c r="C38" s="581"/>
      <c r="D38" s="581"/>
      <c r="E38" s="581"/>
      <c r="F38" s="406">
        <f>'позиции для рачета'!E11</f>
        <v>1</v>
      </c>
      <c r="G38" s="407" t="str">
        <f>'позиции для рачета'!H11</f>
        <v xml:space="preserve"> х мм</v>
      </c>
    </row>
    <row r="39" spans="1:7" ht="39" customHeight="1">
      <c r="A39" s="580" t="str">
        <f>'позиции для рачета'!C13</f>
        <v>Лот№31 .Табличка подвесная  двусторонняя ПВХ 4 мм.УФ полноцветная печать 720dpi матовая,холодная ламинация .Размер 900 ммх 350мм .Изготовление и Комплект крепежей (тросик стальной  диаметр 1мм в прозрачной оплетке из ПВХ ,зажим для тросика,дюбеля)</v>
      </c>
      <c r="B39" s="581"/>
      <c r="C39" s="581"/>
      <c r="D39" s="581"/>
      <c r="E39" s="581"/>
      <c r="F39" s="406">
        <f>'позиции для рачета'!E13</f>
        <v>1</v>
      </c>
      <c r="G39" s="407" t="str">
        <f>'позиции для рачета'!H12</f>
        <v>900 х 350мм</v>
      </c>
    </row>
    <row r="40" spans="1:7" ht="39" customHeight="1" thickBot="1">
      <c r="A40" s="593" t="e">
        <f>'позиции для рачета'!#REF!</f>
        <v>#REF!</v>
      </c>
      <c r="B40" s="594"/>
      <c r="C40" s="594"/>
      <c r="D40" s="594"/>
      <c r="E40" s="594"/>
      <c r="F40" s="408">
        <f>'позиции для рачета'!E14</f>
        <v>1</v>
      </c>
      <c r="G40" s="409" t="str">
        <f>'позиции для рачета'!H13</f>
        <v>900 х 450мм</v>
      </c>
    </row>
    <row r="41" spans="1:7" ht="15.75" customHeight="1">
      <c r="A41" s="582" t="s">
        <v>89</v>
      </c>
      <c r="B41" s="584"/>
      <c r="C41" s="585"/>
      <c r="D41" s="585"/>
      <c r="E41" s="585"/>
      <c r="F41" s="585"/>
      <c r="G41" s="586"/>
    </row>
    <row r="42" spans="1:7">
      <c r="A42" s="582"/>
      <c r="B42" s="584"/>
      <c r="C42" s="585"/>
      <c r="D42" s="585"/>
      <c r="E42" s="585"/>
      <c r="F42" s="585"/>
      <c r="G42" s="586"/>
    </row>
    <row r="43" spans="1:7">
      <c r="A43" s="582"/>
      <c r="B43" s="584"/>
      <c r="C43" s="585"/>
      <c r="D43" s="585"/>
      <c r="E43" s="585"/>
      <c r="F43" s="585"/>
      <c r="G43" s="586"/>
    </row>
    <row r="44" spans="1:7">
      <c r="A44" s="582"/>
      <c r="B44" s="584"/>
      <c r="C44" s="585"/>
      <c r="D44" s="585"/>
      <c r="E44" s="585"/>
      <c r="F44" s="585"/>
      <c r="G44" s="586"/>
    </row>
    <row r="45" spans="1:7" ht="15.75" thickBot="1">
      <c r="A45" s="583"/>
      <c r="B45" s="587"/>
      <c r="C45" s="588"/>
      <c r="D45" s="588"/>
      <c r="E45" s="588"/>
      <c r="F45" s="588"/>
      <c r="G45" s="589"/>
    </row>
    <row r="46" spans="1:7" ht="15.75" customHeight="1">
      <c r="A46" s="568" t="s">
        <v>90</v>
      </c>
      <c r="B46" s="590"/>
      <c r="C46" s="591"/>
      <c r="D46" s="591"/>
      <c r="E46" s="591"/>
      <c r="F46" s="591"/>
      <c r="G46" s="592"/>
    </row>
    <row r="47" spans="1:7">
      <c r="A47" s="569"/>
      <c r="B47" s="584"/>
      <c r="C47" s="585"/>
      <c r="D47" s="585"/>
      <c r="E47" s="585"/>
      <c r="F47" s="585"/>
      <c r="G47" s="586"/>
    </row>
    <row r="48" spans="1:7">
      <c r="A48" s="569"/>
      <c r="B48" s="584"/>
      <c r="C48" s="585"/>
      <c r="D48" s="585"/>
      <c r="E48" s="585"/>
      <c r="F48" s="585"/>
      <c r="G48" s="586"/>
    </row>
    <row r="49" spans="1:7">
      <c r="A49" s="569"/>
      <c r="B49" s="584"/>
      <c r="C49" s="585"/>
      <c r="D49" s="585"/>
      <c r="E49" s="585"/>
      <c r="F49" s="585"/>
      <c r="G49" s="586"/>
    </row>
    <row r="50" spans="1:7" ht="15.75" thickBot="1">
      <c r="A50" s="570"/>
      <c r="B50" s="587"/>
      <c r="C50" s="588"/>
      <c r="D50" s="588"/>
      <c r="E50" s="588"/>
      <c r="F50" s="588"/>
      <c r="G50" s="589"/>
    </row>
    <row r="51" spans="1:7" ht="15" customHeight="1">
      <c r="A51" s="568" t="s">
        <v>91</v>
      </c>
      <c r="B51" s="571"/>
      <c r="C51" s="572"/>
      <c r="D51" s="572"/>
      <c r="E51" s="572"/>
      <c r="F51" s="572"/>
      <c r="G51" s="573"/>
    </row>
    <row r="52" spans="1:7" ht="15" customHeight="1">
      <c r="A52" s="569"/>
      <c r="B52" s="574"/>
      <c r="C52" s="575"/>
      <c r="D52" s="575"/>
      <c r="E52" s="575"/>
      <c r="F52" s="575"/>
      <c r="G52" s="576"/>
    </row>
    <row r="53" spans="1:7" ht="15" customHeight="1">
      <c r="A53" s="569"/>
      <c r="B53" s="574"/>
      <c r="C53" s="575"/>
      <c r="D53" s="575"/>
      <c r="E53" s="575"/>
      <c r="F53" s="575"/>
      <c r="G53" s="576"/>
    </row>
    <row r="54" spans="1:7" ht="15" customHeight="1">
      <c r="A54" s="569"/>
      <c r="B54" s="574"/>
      <c r="C54" s="575"/>
      <c r="D54" s="575"/>
      <c r="E54" s="575"/>
      <c r="F54" s="575"/>
      <c r="G54" s="576"/>
    </row>
    <row r="55" spans="1:7" ht="15.75" thickBot="1">
      <c r="A55" s="570"/>
      <c r="B55" s="577"/>
      <c r="C55" s="578"/>
      <c r="D55" s="578"/>
      <c r="E55" s="578"/>
      <c r="F55" s="578"/>
      <c r="G55" s="579"/>
    </row>
    <row r="56" spans="1:7">
      <c r="A56" s="554"/>
      <c r="B56" s="555"/>
      <c r="C56" s="555"/>
      <c r="D56" s="555"/>
      <c r="E56" s="555"/>
      <c r="F56" s="555"/>
      <c r="G56" s="556"/>
    </row>
    <row r="57" spans="1:7">
      <c r="A57" s="557"/>
      <c r="B57" s="558"/>
      <c r="C57" s="558"/>
      <c r="D57" s="558"/>
      <c r="E57" s="558"/>
      <c r="F57" s="558"/>
      <c r="G57" s="559"/>
    </row>
    <row r="58" spans="1:7">
      <c r="A58" s="557"/>
      <c r="B58" s="558"/>
      <c r="C58" s="558"/>
      <c r="D58" s="558"/>
      <c r="E58" s="558"/>
      <c r="F58" s="558"/>
      <c r="G58" s="559"/>
    </row>
    <row r="59" spans="1:7" ht="15.75" thickBot="1">
      <c r="A59" s="560"/>
      <c r="B59" s="561"/>
      <c r="C59" s="561"/>
      <c r="D59" s="561"/>
      <c r="E59" s="561"/>
      <c r="F59" s="561"/>
      <c r="G59" s="562"/>
    </row>
    <row r="60" spans="1:7" ht="15.75">
      <c r="A60" s="563" t="s">
        <v>92</v>
      </c>
      <c r="B60" s="563"/>
      <c r="C60" s="563"/>
      <c r="D60" s="564"/>
      <c r="E60" s="565"/>
      <c r="F60" s="566"/>
      <c r="G60" s="567"/>
    </row>
    <row r="61" spans="1:7" ht="15.75">
      <c r="A61" s="549" t="s">
        <v>93</v>
      </c>
      <c r="B61" s="549"/>
      <c r="C61" s="549"/>
      <c r="D61" s="550"/>
      <c r="E61" s="551"/>
      <c r="F61" s="552"/>
      <c r="G61" s="553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D132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рачета'!C7</f>
        <v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рачета'!F7</f>
        <v>700</v>
      </c>
      <c r="G9" s="742" t="str">
        <f>'позиции для рачета'!D7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рачета'!G7</f>
        <v>500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5.8999999999999997E-2</v>
      </c>
      <c r="I22" s="413">
        <f t="shared" si="0"/>
        <v>5.8999999999999997E-2</v>
      </c>
      <c r="J22" s="761">
        <f t="shared" si="1"/>
        <v>165.90799999999999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0.7</v>
      </c>
      <c r="I104" s="413">
        <f t="shared" si="2"/>
        <v>0.7</v>
      </c>
      <c r="J104" s="761">
        <f t="shared" si="3"/>
        <v>210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408.428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408.428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2.4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2.6666666666666665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5</v>
      </c>
      <c r="G169" s="241">
        <f>E115</f>
        <v>2.6666666666666665</v>
      </c>
      <c r="H169" s="241">
        <f t="shared" si="5"/>
        <v>1</v>
      </c>
      <c r="I169" s="241">
        <f t="shared" si="6"/>
        <v>0.13011695906432746</v>
      </c>
      <c r="J169" s="241">
        <f>I169*инф.!$D$1</f>
        <v>32.529239766081865</v>
      </c>
      <c r="K169" s="241">
        <f>IF(I169=0,0,(инф.!$C$1)*I169)</f>
        <v>130.11695906432746</v>
      </c>
    </row>
    <row r="170" spans="1:11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217.83625730994149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217.83625730994149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22.666666666666664</v>
      </c>
      <c r="H177" s="10" t="s">
        <v>121</v>
      </c>
      <c r="I177" s="9">
        <f>SUM(I119:I176)</f>
        <v>0.21783625730994149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626.26425730994151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626.26425730994151</v>
      </c>
      <c r="G180" s="765"/>
      <c r="H180" s="765"/>
      <c r="I180" s="765"/>
      <c r="J180" s="765"/>
      <c r="K180" s="765"/>
    </row>
    <row r="181" spans="1:11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1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1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1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topLeftCell="D141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рачета'!C8</f>
        <v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рачета'!F8</f>
        <v>600</v>
      </c>
      <c r="G9" s="742" t="str">
        <f>'позиции для рачета'!D8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рачета'!G8</f>
        <v>500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7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  <c r="Q18" s="219">
        <f>24+34</f>
        <v>58</v>
      </c>
    </row>
    <row r="19" spans="1:17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7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7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7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0.05</v>
      </c>
      <c r="I22" s="413">
        <f t="shared" si="0"/>
        <v>0.05</v>
      </c>
      <c r="J22" s="761">
        <f t="shared" si="1"/>
        <v>140.6</v>
      </c>
      <c r="K22" s="762"/>
    </row>
    <row r="23" spans="1:17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7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7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7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7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7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7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7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7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7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0.6</v>
      </c>
      <c r="I104" s="413">
        <f t="shared" si="2"/>
        <v>0.6</v>
      </c>
      <c r="J104" s="761">
        <f t="shared" si="3"/>
        <v>180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353.12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353.12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2.2000000000000002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2.4444444444444446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>
        <v>5</v>
      </c>
      <c r="G169" s="244">
        <f>E115</f>
        <v>2.4444444444444446</v>
      </c>
      <c r="H169" s="244">
        <f t="shared" si="5"/>
        <v>1</v>
      </c>
      <c r="I169" s="244">
        <f t="shared" si="6"/>
        <v>0.12621832358674465</v>
      </c>
      <c r="J169" s="244">
        <f>I169*инф.!$D$1</f>
        <v>31.554580896686161</v>
      </c>
      <c r="K169" s="244">
        <f>IF(I169=0,0,(инф.!$C$1)*I169)</f>
        <v>126.21832358674465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213.93762183235867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213.93762183235867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22.444444444444443</v>
      </c>
      <c r="H177" s="10" t="s">
        <v>121</v>
      </c>
      <c r="I177" s="9">
        <f>SUM(I119:I176)</f>
        <v>0.21393762183235868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567.05762183235868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567.05762183235868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D134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рачета'!C9</f>
        <v>Лот№27 Оформление Сеток - 1200х400. ПВХ 4 мм,  УФ полноцветная печать 720 dpi матовая,холодная ламинация. 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рачета'!F9</f>
        <v>1200</v>
      </c>
      <c r="G9" s="742" t="str">
        <f>'позиции для рачета'!D9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рачета'!G9</f>
        <v>400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0.08</v>
      </c>
      <c r="I22" s="413">
        <f t="shared" si="0"/>
        <v>0.08</v>
      </c>
      <c r="J22" s="761">
        <f t="shared" si="1"/>
        <v>224.96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0.4</v>
      </c>
      <c r="I45" s="413">
        <f t="shared" si="0"/>
        <v>0.4</v>
      </c>
      <c r="J45" s="761">
        <f t="shared" si="1"/>
        <v>49.6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>
        <v>6</v>
      </c>
      <c r="I68" s="413">
        <f t="shared" si="0"/>
        <v>6</v>
      </c>
      <c r="J68" s="761">
        <f t="shared" si="1"/>
        <v>9.48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0.48</v>
      </c>
      <c r="I104" s="413">
        <f t="shared" si="2"/>
        <v>0.48</v>
      </c>
      <c r="J104" s="761">
        <f t="shared" si="3"/>
        <v>144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428.04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428.04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3.2</v>
      </c>
      <c r="F113" s="175"/>
      <c r="G113" s="173"/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3.5555555555555558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0.95</v>
      </c>
      <c r="E137" s="419"/>
      <c r="F137" s="276"/>
      <c r="G137" s="291"/>
      <c r="H137" s="3">
        <f t="shared" si="5"/>
        <v>1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0.95</v>
      </c>
      <c r="E138" s="419"/>
      <c r="F138" s="276"/>
      <c r="G138" s="291"/>
      <c r="H138" s="3">
        <f t="shared" si="5"/>
        <v>1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0.95</v>
      </c>
      <c r="E139" s="419"/>
      <c r="F139" s="276"/>
      <c r="G139" s="291"/>
      <c r="H139" s="3">
        <f t="shared" si="5"/>
        <v>1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0.95</v>
      </c>
      <c r="E140" s="419"/>
      <c r="F140" s="276"/>
      <c r="G140" s="291"/>
      <c r="H140" s="3">
        <f t="shared" si="5"/>
        <v>1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>
        <v>3</v>
      </c>
      <c r="G169" s="244">
        <f>E115</f>
        <v>3.5555555555555558</v>
      </c>
      <c r="H169" s="244">
        <f t="shared" si="5"/>
        <v>1</v>
      </c>
      <c r="I169" s="244">
        <f t="shared" si="6"/>
        <v>0.11237816764132555</v>
      </c>
      <c r="J169" s="244">
        <f>I169*инф.!$D$1</f>
        <v>28.094541910331387</v>
      </c>
      <c r="K169" s="244">
        <f>IF(I169=0,0,(инф.!$C$1)*I169)</f>
        <v>112.37816764132555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200.09746588693957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200.09746588693957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21.555555555555557</v>
      </c>
      <c r="H177" s="10" t="s">
        <v>121</v>
      </c>
      <c r="I177" s="9">
        <f>SUM(I119:I176)</f>
        <v>0.20009746588693958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628.13746588693959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628.13746588693959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topLeftCell="D138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рачета'!C10</f>
        <v>Лот№28 Оформление Сеток -  800х400. ПВХ 4 мм,  УФ полноцветная печать 720 dpi матовая,холодная ламинация. Изготовление 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рачета'!F10</f>
        <v>800</v>
      </c>
      <c r="G9" s="742" t="str">
        <f>'позиции для рачета'!D10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рачета'!G10</f>
        <v>400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5.3999999999999999E-2</v>
      </c>
      <c r="I22" s="413">
        <f t="shared" si="0"/>
        <v>5.3999999999999999E-2</v>
      </c>
      <c r="J22" s="761">
        <f t="shared" si="1"/>
        <v>151.84799999999998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0.35</v>
      </c>
      <c r="I45" s="413">
        <f t="shared" si="0"/>
        <v>0.35</v>
      </c>
      <c r="J45" s="761">
        <f t="shared" si="1"/>
        <v>43.4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>
        <v>6</v>
      </c>
      <c r="I68" s="413">
        <f t="shared" si="0"/>
        <v>6</v>
      </c>
      <c r="J68" s="761">
        <f t="shared" si="1"/>
        <v>9.48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0.32</v>
      </c>
      <c r="I104" s="413">
        <f t="shared" si="2"/>
        <v>0.32</v>
      </c>
      <c r="J104" s="761">
        <f t="shared" si="3"/>
        <v>96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300.72799999999995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300.72799999999995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2.4</v>
      </c>
      <c r="F113" s="175"/>
      <c r="G113" s="173"/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2.6666666666666665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>
        <v>3</v>
      </c>
      <c r="G169" s="244">
        <f>E115</f>
        <v>2.6666666666666665</v>
      </c>
      <c r="H169" s="244">
        <f t="shared" si="5"/>
        <v>1</v>
      </c>
      <c r="I169" s="244">
        <f t="shared" si="6"/>
        <v>9.6783625730994152E-2</v>
      </c>
      <c r="J169" s="244">
        <f>I169*инф.!$D$1</f>
        <v>24.195906432748536</v>
      </c>
      <c r="K169" s="241">
        <f>IF(I169=0,0,(инф.!$C$1)*I169)</f>
        <v>96.783625730994146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184.50292397660817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184.50292397660817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20.666666666666664</v>
      </c>
      <c r="H177" s="10" t="s">
        <v>121</v>
      </c>
      <c r="I177" s="9">
        <f>SUM(I119:I176)</f>
        <v>0.18450292397660817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485.2309239766081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485.2309239766081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D169" zoomScaleNormal="100" zoomScaleSheetLayoutView="100" zoomScalePageLayoutView="55" workbookViewId="0">
      <selection activeCell="O174" sqref="O17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рачета'!C11</f>
        <v>Лот№29  ПВХ 4 мм,  УФ полноцветная печать 720 dpi, односторонняя ,  матовая холодная ламинация. Изготовление 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рачета'!F11</f>
        <v>0</v>
      </c>
      <c r="G9" s="742" t="str">
        <f>'позиции для рачета'!D11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рачета'!G11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1.4</v>
      </c>
      <c r="I19" s="413">
        <f t="shared" ref="I19:I82" si="0">$F$11*H19*D19</f>
        <v>1.4</v>
      </c>
      <c r="J19" s="761">
        <f>G19*I19*E19</f>
        <v>1540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1540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1540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1540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1540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C172" zoomScaleNormal="100" zoomScaleSheetLayoutView="100" zoomScalePageLayoutView="55" workbookViewId="0">
      <selection activeCell="C119" sqref="A119:XFD1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рачета'!C12</f>
        <v>Лот 30. Оклейка оборудования (холодильники,лари ,кассовые узлы, подиум ФРОВ ) .Пленка  самоклеющаяся AVERY.Полноцветная печать 720 dpi с матовой ламинацией 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рачета'!F12</f>
        <v>0</v>
      </c>
      <c r="G9" s="742" t="str">
        <f>'позиции для рачета'!D12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рачета'!G12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1</v>
      </c>
      <c r="I44" s="413">
        <f t="shared" si="0"/>
        <v>1</v>
      </c>
      <c r="J44" s="761">
        <f t="shared" si="1"/>
        <v>560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560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560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23706</v>
      </c>
      <c r="D120" s="430">
        <f t="shared" ref="D120:D174" si="4">$D$118</f>
        <v>0.95</v>
      </c>
      <c r="E120" s="419">
        <v>1</v>
      </c>
      <c r="F120" s="276"/>
      <c r="G120" s="291">
        <v>2</v>
      </c>
      <c r="H120" s="3">
        <f t="shared" ref="H120:H172" si="5">$F$11</f>
        <v>1</v>
      </c>
      <c r="I120" s="53">
        <f t="shared" ref="I120:I174" si="6">IF(D120=0,0,(G120/60*H120/D120+F120/60)*E120)</f>
        <v>3.5087719298245612E-2</v>
      </c>
      <c r="J120" s="53">
        <f>I120*инф.!$D$1</f>
        <v>8.7719298245614024</v>
      </c>
      <c r="K120" s="53">
        <f>IF(I120=0,0,(инф.!$C$1)*I120)</f>
        <v>35.087719298245609</v>
      </c>
    </row>
    <row r="121" spans="1:11">
      <c r="A121" s="3">
        <v>3</v>
      </c>
      <c r="B121" s="276"/>
      <c r="C121" s="278" t="s">
        <v>23700</v>
      </c>
      <c r="D121" s="430">
        <f t="shared" si="4"/>
        <v>0.95</v>
      </c>
      <c r="E121" s="419">
        <v>1</v>
      </c>
      <c r="F121" s="276"/>
      <c r="G121" s="291">
        <v>6</v>
      </c>
      <c r="H121" s="3">
        <f t="shared" si="5"/>
        <v>1</v>
      </c>
      <c r="I121" s="53">
        <f t="shared" si="6"/>
        <v>0.10526315789473685</v>
      </c>
      <c r="J121" s="53">
        <f>I121*инф.!$D$1</f>
        <v>26.315789473684212</v>
      </c>
      <c r="K121" s="53">
        <f>IF(I121=0,0,(инф.!$C$1)*I121)</f>
        <v>105.26315789473685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157.89473684210526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157.89473684210526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19</v>
      </c>
      <c r="H177" s="10" t="s">
        <v>121</v>
      </c>
      <c r="I177" s="9">
        <f>SUM(I119:I176)</f>
        <v>0.15789473684210525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717.8947368421052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717.8947368421052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Подготовка поверхности</v>
      </c>
      <c r="D198" s="713"/>
      <c r="E198" s="723">
        <f>J120/H120</f>
        <v>8.7719298245614024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Накатка полноцвета</v>
      </c>
      <c r="D203" s="713"/>
      <c r="E203" s="723">
        <f>J121/H121</f>
        <v>26.315789473684212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38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рачета'!C13</f>
        <v>Лот№31 .Табличка подвесная  двусторонняя ПВХ 4 мм.УФ полноцветная печать 720dpi матовая,холодная ламинация .Размер 900 ммх 350мм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рачета'!F13</f>
        <v>900</v>
      </c>
      <c r="G9" s="742" t="str">
        <f>'позиции для рачета'!D13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рачета'!G13</f>
        <v>350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5.2999999999999999E-2</v>
      </c>
      <c r="I22" s="413">
        <f t="shared" si="0"/>
        <v>5.2999999999999999E-2</v>
      </c>
      <c r="J22" s="761">
        <f t="shared" si="1"/>
        <v>149.036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0.63</v>
      </c>
      <c r="I45" s="413">
        <f t="shared" si="0"/>
        <v>0.63</v>
      </c>
      <c r="J45" s="761">
        <f t="shared" si="1"/>
        <v>78.12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0.63</v>
      </c>
      <c r="I104" s="413">
        <f t="shared" si="2"/>
        <v>0.63</v>
      </c>
      <c r="J104" s="761">
        <f t="shared" si="3"/>
        <v>189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448.67599999999999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448.67599999999999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2.5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2.7777777777777777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5</v>
      </c>
      <c r="G169" s="241">
        <f>E115</f>
        <v>2.7777777777777777</v>
      </c>
      <c r="H169" s="241">
        <f t="shared" si="5"/>
        <v>1</v>
      </c>
      <c r="I169" s="241">
        <f t="shared" si="6"/>
        <v>0.13206627680311889</v>
      </c>
      <c r="J169" s="241">
        <f>I169*инф.!$D$1</f>
        <v>33.01656920077972</v>
      </c>
      <c r="K169" s="241">
        <f>IF(I169=0,0,(инф.!$C$1)*I169)</f>
        <v>132.06627680311888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219.78557504873291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219.78557504873291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22.777777777777779</v>
      </c>
      <c r="H177" s="10" t="s">
        <v>121</v>
      </c>
      <c r="I177" s="9">
        <f>SUM(I119:I176)</f>
        <v>0.21978557504873292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668.46157504873293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668.46157504873293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37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рачета'!C14</f>
        <v>Лот№32 .Табличка подвесная  двусторонняя ПВХ 4 мм.УФ полноцветная печать 720dpi матовая,холодная ламинация.Размер 900 ммх 450мм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рачета'!F14</f>
        <v>900</v>
      </c>
      <c r="G9" s="742" t="str">
        <f>'позиции для рачета'!D14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рачета'!G14</f>
        <v>450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6.8000000000000005E-2</v>
      </c>
      <c r="I22" s="413">
        <f t="shared" si="0"/>
        <v>6.8000000000000005E-2</v>
      </c>
      <c r="J22" s="761">
        <f t="shared" si="1"/>
        <v>191.21600000000001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0.81</v>
      </c>
      <c r="I45" s="413">
        <f t="shared" si="0"/>
        <v>0.81</v>
      </c>
      <c r="J45" s="761">
        <f t="shared" si="1"/>
        <v>100.44000000000001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0.81</v>
      </c>
      <c r="I104" s="413">
        <f t="shared" si="2"/>
        <v>0.81</v>
      </c>
      <c r="J104" s="761">
        <f t="shared" si="3"/>
        <v>243.00000000000003</v>
      </c>
      <c r="K104" s="762"/>
    </row>
    <row r="105" spans="1:11" hidden="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 hidden="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 hidden="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 hidden="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567.17600000000004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567.17600000000004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2.7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>
        <v>5</v>
      </c>
      <c r="G169" s="244">
        <f>E115</f>
        <v>3</v>
      </c>
      <c r="H169" s="244">
        <f t="shared" si="5"/>
        <v>1</v>
      </c>
      <c r="I169" s="244">
        <f t="shared" si="6"/>
        <v>0.13596491228070176</v>
      </c>
      <c r="J169" s="244">
        <f>I169*инф.!$D$1</f>
        <v>33.991228070175438</v>
      </c>
      <c r="K169" s="244">
        <f>IF(I169=0,0,(инф.!$C$1)*I169)</f>
        <v>135.96491228070175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223.68421052631578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223.68421052631578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23</v>
      </c>
      <c r="H177" s="10" t="s">
        <v>121</v>
      </c>
      <c r="I177" s="9">
        <f>SUM(I119:I176)</f>
        <v>0.22368421052631579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790.86021052631577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790.86021052631577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e">
        <f>#REF!</f>
        <v>#REF!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e">
        <f>#REF!</f>
        <v>#REF!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C120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C121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C122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C123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C124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44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рачета'!C15</f>
        <v>Лот№33 .Табличка подвесная  двусторонняя ПВХ 4 мм.УФ полноцветная печать 720dpi матовая,холодная ламинация.Размер 420 ммх 270мм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рачета'!F15</f>
        <v>420</v>
      </c>
      <c r="G9" s="742" t="str">
        <f>'позиции для рачета'!D15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рачета'!G15</f>
        <v>297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2.3E-2</v>
      </c>
      <c r="I22" s="413">
        <f t="shared" si="0"/>
        <v>2.3E-2</v>
      </c>
      <c r="J22" s="761">
        <f t="shared" si="1"/>
        <v>64.676000000000002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0.253</v>
      </c>
      <c r="I45" s="413">
        <f t="shared" si="0"/>
        <v>0.253</v>
      </c>
      <c r="J45" s="761">
        <f t="shared" si="1"/>
        <v>31.372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0.253</v>
      </c>
      <c r="I104" s="413">
        <f t="shared" si="2"/>
        <v>0.253</v>
      </c>
      <c r="J104" s="761">
        <f t="shared" si="3"/>
        <v>75.900000000000006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204.46799999999999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204.46799999999999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1.46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1.6222222222222222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4" si="4"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si="4"/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3</v>
      </c>
      <c r="G169" s="241">
        <f>E115</f>
        <v>1.6222222222222222</v>
      </c>
      <c r="H169" s="241">
        <f t="shared" si="5"/>
        <v>1</v>
      </c>
      <c r="I169" s="241">
        <f t="shared" si="6"/>
        <v>7.8460038986354785E-2</v>
      </c>
      <c r="J169" s="241">
        <f>I169*инф.!$D$1</f>
        <v>19.615009746588697</v>
      </c>
      <c r="K169" s="241">
        <f>IF(I169=0,0,(инф.!$C$1)*I169)</f>
        <v>78.460038986354789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166.17933723196882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166.17933723196882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19.62222222222222</v>
      </c>
      <c r="H177" s="10" t="s">
        <v>121</v>
      </c>
      <c r="I177" s="9">
        <f>SUM(I119:I176)</f>
        <v>0.16617933723196882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370.64733723196878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370.64733723196878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38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рачета'!C16</f>
        <v>Лот№34 .Табличка подвесная  двусторонняя ПВХ 4 мм.УФ полноцветная печать 720dpi матовая,холодная ламинация.Размер 1000 ммх 500мм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рачета'!F16</f>
        <v>1000</v>
      </c>
      <c r="G9" s="742" t="str">
        <f>'позиции для рачета'!D16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рачета'!G16</f>
        <v>500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8.4000000000000005E-2</v>
      </c>
      <c r="I22" s="413">
        <f t="shared" si="0"/>
        <v>8.4000000000000005E-2</v>
      </c>
      <c r="J22" s="761">
        <f t="shared" si="1"/>
        <v>236.20800000000003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1</v>
      </c>
      <c r="I45" s="413">
        <f t="shared" si="0"/>
        <v>1</v>
      </c>
      <c r="J45" s="761">
        <f t="shared" si="1"/>
        <v>124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1</v>
      </c>
      <c r="I104" s="413">
        <f t="shared" si="2"/>
        <v>1</v>
      </c>
      <c r="J104" s="761">
        <f t="shared" si="3"/>
        <v>300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692.72800000000007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692.72800000000007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3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3.333333333333333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5</v>
      </c>
      <c r="G169" s="241">
        <f>E115</f>
        <v>3.333333333333333</v>
      </c>
      <c r="H169" s="241">
        <f t="shared" si="5"/>
        <v>1</v>
      </c>
      <c r="I169" s="241">
        <f t="shared" si="6"/>
        <v>0.141812865497076</v>
      </c>
      <c r="J169" s="241">
        <f>I169*инф.!$D$1</f>
        <v>35.453216374268997</v>
      </c>
      <c r="K169" s="241">
        <f>IF(I169=0,0,(инф.!$C$1)*I169)</f>
        <v>141.81286549707599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229.53216374269002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229.53216374269002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23.333333333333332</v>
      </c>
      <c r="H177" s="10" t="s">
        <v>121</v>
      </c>
      <c r="I177" s="9">
        <f>SUM(I119:I176)</f>
        <v>0.22953216374269003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922.26016374269011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922.26016374269011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65"/>
      <c r="M1" s="665"/>
      <c r="N1" s="665"/>
      <c r="O1" s="665"/>
      <c r="P1" s="665"/>
      <c r="Q1" s="665"/>
      <c r="R1" s="665"/>
      <c r="S1" s="665"/>
      <c r="T1" s="665"/>
      <c r="Y1" s="194" t="s">
        <v>124</v>
      </c>
      <c r="Z1" s="666"/>
      <c r="AA1" s="667"/>
      <c r="AB1" s="667"/>
      <c r="AC1" s="667"/>
      <c r="AD1" s="667"/>
      <c r="AE1" s="667"/>
      <c r="AF1" s="668"/>
      <c r="AG1" s="157"/>
      <c r="AH1" s="157"/>
      <c r="AI1" s="157"/>
    </row>
    <row r="2" spans="1:39" ht="18" customHeight="1">
      <c r="I2" s="192" t="s">
        <v>127</v>
      </c>
      <c r="L2" s="665"/>
      <c r="M2" s="665"/>
      <c r="N2" s="665"/>
      <c r="O2" s="665"/>
      <c r="P2" s="665"/>
      <c r="Q2" s="665"/>
      <c r="R2" s="665"/>
      <c r="S2" s="665"/>
      <c r="T2" s="665"/>
      <c r="Y2" s="195" t="s">
        <v>126</v>
      </c>
      <c r="Z2" s="669"/>
      <c r="AA2" s="670"/>
      <c r="AB2" s="670"/>
      <c r="AC2" s="670"/>
      <c r="AD2" s="670"/>
      <c r="AE2" s="670"/>
      <c r="AF2" s="671"/>
    </row>
    <row r="3" spans="1:39" ht="18" customHeight="1">
      <c r="Y3" s="195" t="s">
        <v>128</v>
      </c>
      <c r="Z3" s="669"/>
      <c r="AA3" s="670"/>
      <c r="AB3" s="670"/>
      <c r="AC3" s="670"/>
      <c r="AD3" s="670"/>
      <c r="AE3" s="670"/>
      <c r="AF3" s="671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63" t="s">
        <v>129</v>
      </c>
      <c r="B5" s="657" t="s">
        <v>130</v>
      </c>
      <c r="C5" s="658"/>
      <c r="D5" s="658"/>
      <c r="E5" s="658"/>
      <c r="F5" s="658"/>
      <c r="G5" s="658"/>
      <c r="H5" s="659"/>
      <c r="I5" s="657" t="s">
        <v>131</v>
      </c>
      <c r="J5" s="659"/>
      <c r="K5" s="657" t="s">
        <v>153</v>
      </c>
      <c r="L5" s="658"/>
      <c r="M5" s="658"/>
      <c r="N5" s="658"/>
      <c r="O5" s="658"/>
      <c r="P5" s="658"/>
      <c r="Q5" s="658"/>
      <c r="R5" s="658"/>
      <c r="S5" s="659"/>
      <c r="T5" s="657" t="s">
        <v>36</v>
      </c>
      <c r="U5" s="659"/>
      <c r="V5" s="657" t="s">
        <v>132</v>
      </c>
      <c r="W5" s="658"/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9"/>
    </row>
    <row r="6" spans="1:39" ht="15" customHeight="1" thickBot="1">
      <c r="A6" s="664"/>
      <c r="B6" s="660"/>
      <c r="C6" s="661"/>
      <c r="D6" s="661"/>
      <c r="E6" s="661"/>
      <c r="F6" s="661"/>
      <c r="G6" s="661"/>
      <c r="H6" s="662"/>
      <c r="I6" s="660"/>
      <c r="J6" s="662"/>
      <c r="K6" s="660"/>
      <c r="L6" s="661"/>
      <c r="M6" s="661"/>
      <c r="N6" s="661"/>
      <c r="O6" s="661"/>
      <c r="P6" s="661"/>
      <c r="Q6" s="661"/>
      <c r="R6" s="661"/>
      <c r="S6" s="662"/>
      <c r="T6" s="660"/>
      <c r="U6" s="662"/>
      <c r="V6" s="660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  <c r="AM6" s="662"/>
    </row>
    <row r="7" spans="1:39" ht="16.5" thickBot="1">
      <c r="A7" s="159">
        <v>1</v>
      </c>
      <c r="B7" s="653"/>
      <c r="C7" s="654"/>
      <c r="D7" s="654"/>
      <c r="E7" s="654"/>
      <c r="F7" s="654"/>
      <c r="G7" s="654"/>
      <c r="H7" s="655"/>
      <c r="I7" s="653"/>
      <c r="J7" s="655"/>
      <c r="K7" s="653"/>
      <c r="L7" s="654"/>
      <c r="M7" s="654"/>
      <c r="N7" s="655"/>
      <c r="O7" s="653"/>
      <c r="P7" s="654"/>
      <c r="Q7" s="654"/>
      <c r="R7" s="654"/>
      <c r="S7" s="655"/>
      <c r="T7" s="653"/>
      <c r="U7" s="655"/>
      <c r="V7" s="653"/>
      <c r="W7" s="654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54"/>
      <c r="AI7" s="654"/>
      <c r="AJ7" s="654"/>
      <c r="AK7" s="654"/>
      <c r="AL7" s="654"/>
      <c r="AM7" s="655"/>
    </row>
    <row r="8" spans="1:39" ht="16.5" thickBot="1">
      <c r="A8" s="159">
        <v>2</v>
      </c>
      <c r="B8" s="653"/>
      <c r="C8" s="654"/>
      <c r="D8" s="654"/>
      <c r="E8" s="654"/>
      <c r="F8" s="654"/>
      <c r="G8" s="654"/>
      <c r="H8" s="655"/>
      <c r="I8" s="653"/>
      <c r="J8" s="655"/>
      <c r="K8" s="653"/>
      <c r="L8" s="654"/>
      <c r="M8" s="654"/>
      <c r="N8" s="655"/>
      <c r="O8" s="653"/>
      <c r="P8" s="654"/>
      <c r="Q8" s="654"/>
      <c r="R8" s="654"/>
      <c r="S8" s="655"/>
      <c r="T8" s="653"/>
      <c r="U8" s="655"/>
      <c r="V8" s="653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5"/>
    </row>
    <row r="9" spans="1:39" ht="16.5" thickBot="1">
      <c r="A9" s="159">
        <v>3</v>
      </c>
      <c r="B9" s="653"/>
      <c r="C9" s="654"/>
      <c r="D9" s="654"/>
      <c r="E9" s="654"/>
      <c r="F9" s="654"/>
      <c r="G9" s="654"/>
      <c r="H9" s="655"/>
      <c r="I9" s="653"/>
      <c r="J9" s="655"/>
      <c r="K9" s="653"/>
      <c r="L9" s="654"/>
      <c r="M9" s="654"/>
      <c r="N9" s="655"/>
      <c r="O9" s="653"/>
      <c r="P9" s="654"/>
      <c r="Q9" s="654"/>
      <c r="R9" s="654"/>
      <c r="S9" s="655"/>
      <c r="T9" s="653"/>
      <c r="U9" s="655"/>
      <c r="V9" s="653"/>
      <c r="W9" s="654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54"/>
      <c r="AI9" s="654"/>
      <c r="AJ9" s="654"/>
      <c r="AK9" s="654"/>
      <c r="AL9" s="654"/>
      <c r="AM9" s="655"/>
    </row>
    <row r="10" spans="1:39" ht="16.5" thickBot="1">
      <c r="A10" s="159">
        <v>4</v>
      </c>
      <c r="B10" s="653"/>
      <c r="C10" s="654"/>
      <c r="D10" s="654"/>
      <c r="E10" s="654"/>
      <c r="F10" s="654"/>
      <c r="G10" s="654"/>
      <c r="H10" s="655"/>
      <c r="I10" s="653"/>
      <c r="J10" s="655"/>
      <c r="K10" s="653"/>
      <c r="L10" s="654"/>
      <c r="M10" s="654"/>
      <c r="N10" s="655"/>
      <c r="O10" s="653"/>
      <c r="P10" s="654"/>
      <c r="Q10" s="654"/>
      <c r="R10" s="654"/>
      <c r="S10" s="655"/>
      <c r="T10" s="653"/>
      <c r="U10" s="655"/>
      <c r="V10" s="653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5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56" t="s">
        <v>133</v>
      </c>
      <c r="B20" s="656"/>
      <c r="C20" s="656"/>
      <c r="D20" s="656"/>
      <c r="E20" s="656"/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56"/>
      <c r="W20" s="656"/>
      <c r="X20" s="656"/>
      <c r="Y20" s="656"/>
      <c r="Z20" s="656"/>
      <c r="AA20" s="656"/>
      <c r="AB20" s="656"/>
      <c r="AC20" s="656"/>
      <c r="AD20" s="656"/>
      <c r="AE20" s="656"/>
      <c r="AF20" s="656"/>
      <c r="AG20" s="656"/>
      <c r="AH20" s="656"/>
      <c r="AI20" s="656"/>
      <c r="AJ20" s="656"/>
      <c r="AK20" s="656"/>
      <c r="AL20" s="656"/>
      <c r="AM20" s="656"/>
    </row>
    <row r="21" spans="1:39" ht="15.75">
      <c r="A21" s="161"/>
      <c r="B21" s="650"/>
      <c r="C21" s="650"/>
      <c r="D21" s="650"/>
      <c r="E21" s="650"/>
      <c r="F21" s="650"/>
      <c r="G21" s="650"/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</row>
    <row r="22" spans="1:39">
      <c r="B22" s="650"/>
      <c r="C22" s="650"/>
      <c r="D22" s="650"/>
      <c r="E22" s="650"/>
      <c r="F22" s="650"/>
      <c r="G22" s="650"/>
      <c r="H22" s="650"/>
      <c r="I22" s="650"/>
      <c r="J22" s="650"/>
      <c r="K22" s="650"/>
      <c r="L22" s="650"/>
      <c r="M22" s="650"/>
      <c r="N22" s="650"/>
      <c r="O22" s="650"/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50"/>
      <c r="C24" s="650"/>
      <c r="D24" s="650"/>
      <c r="E24" s="650"/>
      <c r="F24" s="650"/>
      <c r="G24" s="650"/>
      <c r="H24" s="650"/>
      <c r="I24" s="650"/>
      <c r="J24" s="650"/>
      <c r="K24" s="650"/>
      <c r="L24" s="650"/>
      <c r="M24" s="650"/>
      <c r="N24" s="650"/>
      <c r="O24" s="650"/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0"/>
      <c r="AB24" s="650"/>
      <c r="AC24" s="650"/>
      <c r="AD24" s="650"/>
      <c r="AE24" s="650"/>
      <c r="AF24" s="650"/>
      <c r="AG24" s="650"/>
      <c r="AH24" s="650"/>
      <c r="AI24" s="650"/>
      <c r="AJ24" s="650"/>
      <c r="AK24" s="650"/>
      <c r="AL24" s="650"/>
      <c r="AM24" s="650"/>
    </row>
    <row r="25" spans="1:39"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0"/>
      <c r="AB25" s="650"/>
      <c r="AC25" s="650"/>
      <c r="AD25" s="650"/>
      <c r="AE25" s="650"/>
      <c r="AF25" s="650"/>
      <c r="AG25" s="650"/>
      <c r="AH25" s="650"/>
      <c r="AI25" s="650"/>
      <c r="AJ25" s="650"/>
      <c r="AK25" s="650"/>
      <c r="AL25" s="650"/>
      <c r="AM25" s="650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51"/>
      <c r="C27" s="652"/>
      <c r="D27" s="207"/>
      <c r="E27" s="207"/>
      <c r="F27" s="207"/>
      <c r="G27" s="207"/>
      <c r="H27" s="207"/>
      <c r="I27" s="207"/>
      <c r="J27" s="207"/>
      <c r="K27" s="211" t="s">
        <v>164</v>
      </c>
      <c r="L27" s="651"/>
      <c r="M27" s="652"/>
      <c r="N27" s="207"/>
      <c r="O27" s="207"/>
      <c r="P27" s="207"/>
      <c r="Q27" s="207"/>
      <c r="R27" s="207"/>
      <c r="S27" s="207"/>
      <c r="T27" s="207"/>
      <c r="U27" s="212" t="s">
        <v>54</v>
      </c>
      <c r="V27" s="651"/>
      <c r="W27" s="652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67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рачета'!C17</f>
        <v>Лот№35 .Табличка подвесная  двусторонняя ПВХ 4 мм.УФ полноцветная печать 720dpi матовая,холодная ламинация.Размер297 ммх 210мм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рачета'!F17</f>
        <v>297</v>
      </c>
      <c r="G9" s="742" t="str">
        <f>'позиции для рачета'!D17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рачета'!G17</f>
        <v>210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ref="I20:I83" si="1">$F$11*H20*D20</f>
        <v>0</v>
      </c>
      <c r="J20" s="761">
        <f t="shared" ref="J20:J83" si="2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61">
        <f t="shared" si="2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1.15E-2</v>
      </c>
      <c r="I22" s="413">
        <f t="shared" si="1"/>
        <v>1.15E-2</v>
      </c>
      <c r="J22" s="761">
        <f t="shared" si="2"/>
        <v>32.338000000000001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61">
        <f t="shared" si="2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61">
        <f t="shared" si="2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61">
        <f t="shared" si="2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1"/>
        <v>0</v>
      </c>
      <c r="J26" s="761">
        <f t="shared" si="2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61">
        <f t="shared" si="2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1"/>
        <v>0</v>
      </c>
      <c r="J28" s="761">
        <f t="shared" si="2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61">
        <f t="shared" si="2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61">
        <f t="shared" si="2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1"/>
        <v>0</v>
      </c>
      <c r="J31" s="761">
        <f t="shared" si="2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61">
        <f t="shared" si="2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1"/>
        <v>0</v>
      </c>
      <c r="J33" s="761">
        <f t="shared" si="2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61">
        <f t="shared" si="2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61">
        <f t="shared" si="2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61">
        <f t="shared" si="2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61">
        <f t="shared" si="2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61">
        <f t="shared" si="2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61">
        <f t="shared" si="2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1"/>
        <v>0</v>
      </c>
      <c r="J40" s="761">
        <f t="shared" si="2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1"/>
        <v>0</v>
      </c>
      <c r="J41" s="761">
        <f t="shared" si="2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61">
        <f t="shared" si="2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61">
        <f t="shared" si="2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61">
        <f t="shared" si="2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0.127</v>
      </c>
      <c r="I45" s="413">
        <f t="shared" si="1"/>
        <v>0.127</v>
      </c>
      <c r="J45" s="761">
        <f t="shared" si="2"/>
        <v>15.748000000000001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1"/>
        <v>0</v>
      </c>
      <c r="J46" s="761">
        <f t="shared" si="2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1"/>
        <v>0</v>
      </c>
      <c r="J47" s="761">
        <f t="shared" si="2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1"/>
        <v>0</v>
      </c>
      <c r="J48" s="761">
        <f t="shared" si="2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61">
        <f t="shared" si="2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61">
        <f t="shared" si="2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1"/>
        <v>0</v>
      </c>
      <c r="J51" s="761">
        <f t="shared" si="2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61">
        <f t="shared" si="2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1"/>
        <v>0</v>
      </c>
      <c r="J53" s="761">
        <f t="shared" si="2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61">
        <f t="shared" si="2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61">
        <f t="shared" si="2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61">
        <f t="shared" si="2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61">
        <f t="shared" si="2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61">
        <f t="shared" si="2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61">
        <f t="shared" si="2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61">
        <f t="shared" si="2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61">
        <f t="shared" si="2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61">
        <f t="shared" si="2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61">
        <f t="shared" si="2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1"/>
        <v>4</v>
      </c>
      <c r="J64" s="761">
        <f t="shared" si="2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1"/>
        <v>4</v>
      </c>
      <c r="J65" s="761">
        <f t="shared" si="2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1"/>
        <v>0</v>
      </c>
      <c r="J66" s="761">
        <f t="shared" si="2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1"/>
        <v>0</v>
      </c>
      <c r="J67" s="761">
        <f t="shared" si="2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61">
        <f t="shared" si="2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61">
        <f t="shared" si="2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61">
        <f t="shared" si="2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61">
        <f t="shared" si="2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61">
        <f t="shared" si="2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1"/>
        <v>2</v>
      </c>
      <c r="J73" s="761">
        <f t="shared" si="2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1"/>
        <v>0</v>
      </c>
      <c r="J74" s="761">
        <f t="shared" si="2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1"/>
        <v>2</v>
      </c>
      <c r="J75" s="761">
        <f t="shared" si="2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61">
        <f t="shared" si="2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61">
        <f t="shared" si="2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1"/>
        <v>0</v>
      </c>
      <c r="J78" s="761">
        <f t="shared" si="2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1"/>
        <v>0</v>
      </c>
      <c r="J79" s="761">
        <f t="shared" si="2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1"/>
        <v>0</v>
      </c>
      <c r="J80" s="761">
        <f t="shared" si="2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1"/>
        <v>0</v>
      </c>
      <c r="J81" s="761">
        <f t="shared" si="2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1"/>
        <v>0</v>
      </c>
      <c r="J82" s="761">
        <f t="shared" si="2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si="1"/>
        <v>0</v>
      </c>
      <c r="J83" s="761">
        <f t="shared" si="2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ref="I84:I98" si="3">$F$11*H84*D84</f>
        <v>0</v>
      </c>
      <c r="J84" s="761">
        <f t="shared" ref="J84:J108" si="4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3"/>
        <v>0</v>
      </c>
      <c r="J85" s="761">
        <f t="shared" si="4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61">
        <f t="shared" si="4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3"/>
        <v>0</v>
      </c>
      <c r="J87" s="761">
        <f t="shared" si="4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3"/>
        <v>0</v>
      </c>
      <c r="J88" s="761">
        <f t="shared" si="4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3"/>
        <v>0</v>
      </c>
      <c r="J89" s="761">
        <f t="shared" si="4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3"/>
        <v>0</v>
      </c>
      <c r="J90" s="761">
        <f t="shared" si="4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61">
        <f t="shared" si="4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3"/>
        <v>0</v>
      </c>
      <c r="J92" s="761">
        <f t="shared" si="4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61">
        <f t="shared" si="4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61">
        <f t="shared" si="4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3"/>
        <v>0</v>
      </c>
      <c r="J95" s="761">
        <f t="shared" si="4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3"/>
        <v>0</v>
      </c>
      <c r="J96" s="761">
        <f t="shared" si="4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61">
        <f t="shared" si="4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61">
        <f t="shared" si="4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ref="I99:I108" si="5">$F$11*H99*D99</f>
        <v>0</v>
      </c>
      <c r="J99" s="761">
        <f t="shared" si="4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5"/>
        <v>0</v>
      </c>
      <c r="J100" s="761">
        <f t="shared" si="4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5"/>
        <v>0</v>
      </c>
      <c r="J101" s="761">
        <f t="shared" si="4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5"/>
        <v>0</v>
      </c>
      <c r="J102" s="761">
        <f t="shared" si="4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5"/>
        <v>0</v>
      </c>
      <c r="J103" s="761">
        <f t="shared" si="4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0.127</v>
      </c>
      <c r="I104" s="413">
        <f t="shared" si="5"/>
        <v>0.127</v>
      </c>
      <c r="J104" s="761">
        <f t="shared" si="4"/>
        <v>38.1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5"/>
        <v>0</v>
      </c>
      <c r="J105" s="761">
        <f t="shared" si="4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5"/>
        <v>0</v>
      </c>
      <c r="J106" s="761">
        <f t="shared" si="4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5"/>
        <v>0</v>
      </c>
      <c r="J107" s="761">
        <f t="shared" si="4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5"/>
        <v>0</v>
      </c>
      <c r="J108" s="761">
        <f t="shared" si="4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118.70600000000002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118.70600000000002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0.85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0.94444444444444442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6">$D$118</f>
        <v>0.95</v>
      </c>
      <c r="E120" s="419"/>
      <c r="F120" s="276"/>
      <c r="G120" s="291"/>
      <c r="H120" s="3">
        <f t="shared" ref="H120:H172" si="7">$F$11</f>
        <v>1</v>
      </c>
      <c r="I120" s="53">
        <f t="shared" ref="I120:I174" si="8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6"/>
        <v>0.95</v>
      </c>
      <c r="E121" s="419"/>
      <c r="F121" s="276"/>
      <c r="G121" s="291"/>
      <c r="H121" s="3">
        <f t="shared" si="7"/>
        <v>1</v>
      </c>
      <c r="I121" s="53">
        <f t="shared" si="8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0.95</v>
      </c>
      <c r="E122" s="419"/>
      <c r="F122" s="276"/>
      <c r="G122" s="292"/>
      <c r="H122" s="3">
        <f t="shared" si="7"/>
        <v>1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7"/>
        <v>1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7"/>
        <v>1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7"/>
        <v>1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7"/>
        <v>1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7"/>
        <v>1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7"/>
        <v>1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7"/>
        <v>1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7"/>
        <v>1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0.95</v>
      </c>
      <c r="E131" s="419"/>
      <c r="F131" s="276"/>
      <c r="G131" s="291"/>
      <c r="H131" s="3">
        <f t="shared" si="7"/>
        <v>1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7"/>
        <v>1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7"/>
        <v>1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7"/>
        <v>1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7"/>
        <v>1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7"/>
        <v>1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7"/>
        <v>1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7"/>
        <v>1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7"/>
        <v>1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7"/>
        <v>1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7"/>
        <v>1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7"/>
        <v>1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7"/>
        <v>1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7"/>
        <v>1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7"/>
        <v>1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7"/>
        <v>1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7"/>
        <v>1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7"/>
        <v>1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7"/>
        <v>1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7"/>
        <v>1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7"/>
        <v>1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7"/>
        <v>1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7"/>
        <v>1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7"/>
        <v>1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7"/>
        <v>1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7"/>
        <v>1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7"/>
        <v>1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7"/>
        <v>1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7"/>
        <v>1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7"/>
        <v>1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7"/>
        <v>1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7"/>
        <v>1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7"/>
        <v>1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7"/>
        <v>1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7"/>
        <v>1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7"/>
        <v>1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7"/>
        <v>1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7"/>
        <v>1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6"/>
        <v>0.95</v>
      </c>
      <c r="E169" s="421">
        <v>1</v>
      </c>
      <c r="F169" s="239">
        <v>2</v>
      </c>
      <c r="G169" s="241">
        <f>E115</f>
        <v>0.94444444444444442</v>
      </c>
      <c r="H169" s="241">
        <f t="shared" si="7"/>
        <v>1</v>
      </c>
      <c r="I169" s="241">
        <f t="shared" si="8"/>
        <v>4.9902534113060427E-2</v>
      </c>
      <c r="J169" s="241">
        <f>I169*инф.!$D$1</f>
        <v>12.475633528265107</v>
      </c>
      <c r="K169" s="241">
        <f>IF(I169=0,0,(инф.!$C$1)*I169)</f>
        <v>49.902534113060426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7"/>
        <v>1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7"/>
        <v>1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7"/>
        <v>1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0.95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0.95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137.62183235867445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137.62183235867445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17.944444444444443</v>
      </c>
      <c r="H177" s="10" t="s">
        <v>121</v>
      </c>
      <c r="I177" s="9">
        <f>SUM(I119:I176)</f>
        <v>0.13762183235867445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256.32783235867447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256.32783235867447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44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рачета'!C18</f>
        <v>Лот№36 .Табличка подвесная  двусторонняя ПВХ 4 мм.УФ полноцветная печать 720dpi матовая,холодная ламинация.Размер210 ммх 148мм .Изготовление и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рачета'!F18</f>
        <v>210</v>
      </c>
      <c r="G9" s="742" t="str">
        <f>'позиции для рачета'!D18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рачета'!G18</f>
        <v>148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6.0000000000000001E-3</v>
      </c>
      <c r="I22" s="413">
        <f t="shared" si="0"/>
        <v>6.0000000000000001E-3</v>
      </c>
      <c r="J22" s="761">
        <f t="shared" si="1"/>
        <v>16.872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6.5000000000000002E-2</v>
      </c>
      <c r="I45" s="413">
        <f t="shared" si="0"/>
        <v>6.5000000000000002E-2</v>
      </c>
      <c r="J45" s="761">
        <f t="shared" si="1"/>
        <v>8.06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6.5000000000000002E-2</v>
      </c>
      <c r="I104" s="413">
        <f t="shared" si="2"/>
        <v>6.5000000000000002E-2</v>
      </c>
      <c r="J104" s="761">
        <f t="shared" si="3"/>
        <v>19.5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76.951999999999998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76.951999999999998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0.7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0.77777777777777768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0.77777777777777768</v>
      </c>
      <c r="H169" s="241">
        <f t="shared" si="5"/>
        <v>1</v>
      </c>
      <c r="I169" s="241">
        <f t="shared" si="6"/>
        <v>3.0311890838206627E-2</v>
      </c>
      <c r="J169" s="241">
        <f>I169*инф.!$D$1</f>
        <v>7.5779727095516565</v>
      </c>
      <c r="K169" s="241">
        <f>IF(I169=0,0,(инф.!$C$1)*I169)</f>
        <v>30.311890838206626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118.03118908382065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118.03118908382065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16.777777777777779</v>
      </c>
      <c r="H177" s="10" t="s">
        <v>121</v>
      </c>
      <c r="I177" s="9">
        <f>SUM(I119:I176)</f>
        <v>0.11803118908382065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194.98318908382066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194.98318908382066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2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рачета'!C19</f>
        <v>Лот№37 .Табличка подвесная  двусторонняя ПВХ 4 мм.УФ полноцветная печать 720dpi матовая,холодная ламинация.Размер148ммх 105мм .Изготовление и комплект крепежей (леска ,S - образный крючок,дюбеля)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рачета'!F19</f>
        <v>148</v>
      </c>
      <c r="G9" s="742" t="str">
        <f>'позиции для рачета'!D19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рачета'!G19</f>
        <v>105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3.0000000000000001E-3</v>
      </c>
      <c r="I22" s="413">
        <f t="shared" si="0"/>
        <v>3.0000000000000001E-3</v>
      </c>
      <c r="J22" s="761">
        <f t="shared" si="1"/>
        <v>8.4359999999999999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3.3000000000000002E-2</v>
      </c>
      <c r="I45" s="413">
        <f t="shared" si="0"/>
        <v>3.3000000000000002E-2</v>
      </c>
      <c r="J45" s="761">
        <f t="shared" si="1"/>
        <v>4.0920000000000005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3.3000000000000002E-2</v>
      </c>
      <c r="I104" s="413">
        <f t="shared" si="2"/>
        <v>3.3000000000000002E-2</v>
      </c>
      <c r="J104" s="761">
        <f t="shared" si="3"/>
        <v>9.9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54.948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54.948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0.5</v>
      </c>
      <c r="F113" s="175"/>
      <c r="G113" s="173"/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0.55555555555555558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0.55555555555555558</v>
      </c>
      <c r="H169" s="241">
        <f t="shared" si="5"/>
        <v>1</v>
      </c>
      <c r="I169" s="241">
        <f t="shared" si="6"/>
        <v>2.6413255360623784E-2</v>
      </c>
      <c r="J169" s="241">
        <f>I169*инф.!$D$1</f>
        <v>6.6033138401559457</v>
      </c>
      <c r="K169" s="241">
        <f>IF(I169=0,0,(инф.!$C$1)*I169)</f>
        <v>26.413255360623783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114.13255360623781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114.13255360623781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16.555555555555557</v>
      </c>
      <c r="H177" s="10" t="s">
        <v>121</v>
      </c>
      <c r="I177" s="9">
        <f>SUM(I119:I176)</f>
        <v>0.11413255360623781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169.0805536062378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169.0805536062378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5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рачета'!C20</f>
        <v>Лот№38 .Табличка односторонняя . ПВХ 4 мм.УФ полноцветная печать 720dpi.Размер 420ммх 297мм .Изготовление и крепеж (скотч 3М двустронний)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рачета'!F20</f>
        <v>420</v>
      </c>
      <c r="G9" s="742" t="str">
        <f>'позиции для рачета'!D20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рачета'!G20</f>
        <v>297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2.3E-2</v>
      </c>
      <c r="I22" s="413">
        <f t="shared" si="0"/>
        <v>2.3E-2</v>
      </c>
      <c r="J22" s="761">
        <f t="shared" si="1"/>
        <v>64.676000000000002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>
        <v>0.06</v>
      </c>
      <c r="I42" s="413">
        <f t="shared" si="0"/>
        <v>0.06</v>
      </c>
      <c r="J42" s="761">
        <f t="shared" si="1"/>
        <v>7.8120000000000012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0.13</v>
      </c>
      <c r="I104" s="413">
        <f t="shared" si="2"/>
        <v>0.13</v>
      </c>
      <c r="J104" s="761">
        <f t="shared" si="3"/>
        <v>39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111.488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111.488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1.46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1.6222222222222222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1.6222222222222222</v>
      </c>
      <c r="H169" s="241">
        <f t="shared" si="5"/>
        <v>1</v>
      </c>
      <c r="I169" s="241">
        <f t="shared" si="6"/>
        <v>4.5126705653021446E-2</v>
      </c>
      <c r="J169" s="241">
        <f>I169*инф.!$D$1</f>
        <v>11.281676413255362</v>
      </c>
      <c r="K169" s="241">
        <f>IF(I169=0,0,(инф.!$C$1)*I169)</f>
        <v>45.126705653021446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132.84600389863547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132.84600389863547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17.62222222222222</v>
      </c>
      <c r="H177" s="10" t="s">
        <v>121</v>
      </c>
      <c r="I177" s="9">
        <f>SUM(I119:I176)</f>
        <v>0.13284600389863549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244.33400389863547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244.33400389863547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41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рачета'!C21</f>
        <v>Лот№39 .Табличка односторонняяПВХ 4 мм.УФ полноцветная печать 720dpi.Размер 210 ммх 297мм .Изготовление и крепеж (скотч 3М двустронний)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рачета'!F21</f>
        <v>210</v>
      </c>
      <c r="G9" s="742" t="str">
        <f>'позиции для рачета'!D21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рачета'!G21</f>
        <v>297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1.2E-2</v>
      </c>
      <c r="I22" s="413">
        <f t="shared" si="0"/>
        <v>1.2E-2</v>
      </c>
      <c r="J22" s="761">
        <f t="shared" si="1"/>
        <v>33.744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>
        <v>4.4999999999999998E-2</v>
      </c>
      <c r="I42" s="413">
        <f t="shared" si="0"/>
        <v>4.4999999999999998E-2</v>
      </c>
      <c r="J42" s="761">
        <f t="shared" si="1"/>
        <v>5.8590000000000009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7.0000000000000007E-2</v>
      </c>
      <c r="I104" s="413">
        <f t="shared" si="2"/>
        <v>7.0000000000000007E-2</v>
      </c>
      <c r="J104" s="761">
        <f t="shared" si="3"/>
        <v>21.000000000000004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60.603000000000009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60.603000000000009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1.02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1.1333333333333333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1.1333333333333333</v>
      </c>
      <c r="H169" s="241">
        <f t="shared" si="5"/>
        <v>1</v>
      </c>
      <c r="I169" s="241">
        <f t="shared" si="6"/>
        <v>3.6549707602339179E-2</v>
      </c>
      <c r="J169" s="241">
        <f>I169*инф.!$D$1</f>
        <v>9.1374269005847957</v>
      </c>
      <c r="K169" s="241">
        <f>IF(I169=0,0,(инф.!$C$1)*I169)</f>
        <v>36.549707602339183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124.26900584795321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124.26900584795321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17.133333333333333</v>
      </c>
      <c r="H177" s="10" t="s">
        <v>121</v>
      </c>
      <c r="I177" s="9">
        <f>SUM(I119:I176)</f>
        <v>0.12426900584795321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184.87200584795323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184.87200584795323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5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рачета'!C22</f>
        <v>Лот№40 .Табличка  односторонняяПВХ 4 мм.УФ полноцветная печать 720dpi.Размер 210 ммх 148мм . Изготовление и крепеж (скотч 3М двустронний)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рачета'!F22</f>
        <v>210</v>
      </c>
      <c r="G9" s="742" t="str">
        <f>'позиции для рачета'!D22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рачета'!G22</f>
        <v>148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6.0000000000000001E-3</v>
      </c>
      <c r="I22" s="413">
        <f t="shared" si="0"/>
        <v>6.0000000000000001E-3</v>
      </c>
      <c r="J22" s="761">
        <f t="shared" si="1"/>
        <v>16.872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>
        <v>4.3999999999999997E-2</v>
      </c>
      <c r="I42" s="413">
        <f t="shared" si="0"/>
        <v>4.3999999999999997E-2</v>
      </c>
      <c r="J42" s="761">
        <f t="shared" si="1"/>
        <v>5.7288000000000006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3.2000000000000001E-2</v>
      </c>
      <c r="I104" s="413">
        <f t="shared" si="2"/>
        <v>3.2000000000000001E-2</v>
      </c>
      <c r="J104" s="761">
        <f t="shared" si="3"/>
        <v>9.6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32.200800000000001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32.200800000000001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0.72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0.79999999999999993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0.79999999999999993</v>
      </c>
      <c r="H169" s="241">
        <f t="shared" si="5"/>
        <v>1</v>
      </c>
      <c r="I169" s="241">
        <f t="shared" si="6"/>
        <v>3.0701754385964911E-2</v>
      </c>
      <c r="J169" s="241">
        <f>I169*инф.!$D$1</f>
        <v>7.6754385964912277</v>
      </c>
      <c r="K169" s="241">
        <f>IF(I169=0,0,(инф.!$C$1)*I169)</f>
        <v>30.701754385964911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118.42105263157893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118.42105263157893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16.8</v>
      </c>
      <c r="H177" s="10" t="s">
        <v>121</v>
      </c>
      <c r="I177" s="9">
        <f>SUM(I119:I176)</f>
        <v>0.11842105263157894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150.62185263157892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150.62185263157892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5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рачета'!C23</f>
        <v>Лот№41 .Табличка  односторонняяПВХ 4 мм.УФ полноцветная печать 720dpi.Размер 300ммх 120мм .Изготовление и крепеж (скотч 3М двустронний)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рачета'!F23</f>
        <v>300</v>
      </c>
      <c r="G9" s="742" t="str">
        <f>'позиции для рачета'!D23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рачета'!G23</f>
        <v>120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6.0000000000000001E-3</v>
      </c>
      <c r="I22" s="413">
        <f t="shared" si="0"/>
        <v>6.0000000000000001E-3</v>
      </c>
      <c r="J22" s="761">
        <f t="shared" si="1"/>
        <v>16.872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>
        <v>0.06</v>
      </c>
      <c r="I42" s="413">
        <f t="shared" si="0"/>
        <v>0.06</v>
      </c>
      <c r="J42" s="761">
        <f t="shared" si="1"/>
        <v>7.8120000000000012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3.5999999999999997E-2</v>
      </c>
      <c r="I104" s="413">
        <f t="shared" si="2"/>
        <v>3.5999999999999997E-2</v>
      </c>
      <c r="J104" s="761">
        <f t="shared" si="3"/>
        <v>10.799999999999999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35.484000000000002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35.484000000000002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0.84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0.93333333333333324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1.5</v>
      </c>
      <c r="G169" s="241">
        <f>E115</f>
        <v>0.93333333333333324</v>
      </c>
      <c r="H169" s="241">
        <f t="shared" si="5"/>
        <v>1</v>
      </c>
      <c r="I169" s="241">
        <f t="shared" si="6"/>
        <v>4.1374269005847952E-2</v>
      </c>
      <c r="J169" s="241">
        <f>I169*инф.!$D$1</f>
        <v>10.343567251461987</v>
      </c>
      <c r="K169" s="241">
        <f>IF(I169=0,0,(инф.!$C$1)*I169)</f>
        <v>41.37426900584795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129.09356725146199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129.09356725146199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17.433333333333334</v>
      </c>
      <c r="H177" s="10" t="s">
        <v>121</v>
      </c>
      <c r="I177" s="9">
        <f>SUM(I119:I176)</f>
        <v>0.12909356725146198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164.577567251462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164.577567251462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5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рачета'!C24</f>
        <v>Лот№42 .Табличка  односторонняяПВХ 4 мм.УФ полноцветная печать 720dpi.Размер 148ммх 105мм .Изготовление и крепеж (скотч 3М двусторонний)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рачета'!F24</f>
        <v>148</v>
      </c>
      <c r="G9" s="742" t="str">
        <f>'позиции для рачета'!D24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рачета'!G24</f>
        <v>105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3.0000000000000001E-3</v>
      </c>
      <c r="I22" s="413">
        <f t="shared" si="0"/>
        <v>3.0000000000000001E-3</v>
      </c>
      <c r="J22" s="761">
        <f t="shared" si="1"/>
        <v>8.4359999999999999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>
        <v>0.03</v>
      </c>
      <c r="I42" s="413">
        <f t="shared" si="0"/>
        <v>0.03</v>
      </c>
      <c r="J42" s="761">
        <f t="shared" si="1"/>
        <v>3.9060000000000006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1.7000000000000001E-2</v>
      </c>
      <c r="I104" s="413">
        <f t="shared" si="2"/>
        <v>1.7000000000000001E-2</v>
      </c>
      <c r="J104" s="761">
        <f t="shared" si="3"/>
        <v>5.1000000000000005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17.442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17.442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31.5">
      <c r="A113" s="726" t="s">
        <v>150</v>
      </c>
      <c r="B113" s="727"/>
      <c r="C113" s="728"/>
      <c r="D113" s="175" t="s">
        <v>23698</v>
      </c>
      <c r="E113" s="173">
        <v>0.52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0.57777777777777783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0.57777777777777783</v>
      </c>
      <c r="H169" s="241">
        <f t="shared" si="5"/>
        <v>1</v>
      </c>
      <c r="I169" s="241">
        <f t="shared" si="6"/>
        <v>2.6803118908382065E-2</v>
      </c>
      <c r="J169" s="241">
        <f>I169*инф.!$D$1</f>
        <v>6.7007797270955161</v>
      </c>
      <c r="K169" s="241">
        <f>IF(I169=0,0,(инф.!$C$1)*I169)</f>
        <v>26.803118908382064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114.52241715399609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114.52241715399609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16.577777777777776</v>
      </c>
      <c r="H177" s="10" t="s">
        <v>121</v>
      </c>
      <c r="I177" s="9">
        <f>SUM(I119:I176)</f>
        <v>0.1145224171539961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131.9644171539961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131.9644171539961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6" zoomScaleNormal="100" workbookViewId="0">
      <selection activeCell="D119" sqref="A119:XFD1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рачета'!C25</f>
        <v>Лот№43Наклейка на икорный холодильник   460мм х 100 мм. Полноцветная печать 720 dpi на пленке,холодная ламинация.Изготовление.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рачета'!F25</f>
        <v>460</v>
      </c>
      <c r="G9" s="742" t="str">
        <f>'позиции для рачета'!D25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рачета'!G25</f>
        <v>100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0.05</v>
      </c>
      <c r="I44" s="413">
        <f t="shared" si="0"/>
        <v>0.05</v>
      </c>
      <c r="J44" s="761">
        <f t="shared" si="1"/>
        <v>28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0.05</v>
      </c>
      <c r="I45" s="413">
        <f t="shared" si="0"/>
        <v>0.05</v>
      </c>
      <c r="J45" s="761">
        <f t="shared" si="1"/>
        <v>6.2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34.200000000000003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34.200000000000003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23707</v>
      </c>
      <c r="D120" s="430">
        <f t="shared" ref="D120:D174" si="4">$D$118</f>
        <v>0.95</v>
      </c>
      <c r="E120" s="419">
        <v>1</v>
      </c>
      <c r="F120" s="276"/>
      <c r="G120" s="291">
        <v>0.5</v>
      </c>
      <c r="H120" s="3">
        <f t="shared" ref="H120:H172" si="5">$F$11</f>
        <v>1</v>
      </c>
      <c r="I120" s="53">
        <f t="shared" ref="I120:I174" si="6">IF(D120=0,0,(G120/60*H120/D120+F120/60)*E120)</f>
        <v>8.771929824561403E-3</v>
      </c>
      <c r="J120" s="53">
        <f>I120*инф.!$D$1</f>
        <v>2.1929824561403506</v>
      </c>
      <c r="K120" s="53">
        <f>IF(I120=0,0,(инф.!$C$1)*I120)</f>
        <v>8.7719298245614024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0.95</v>
      </c>
      <c r="E169" s="422"/>
      <c r="F169" s="242"/>
      <c r="G169" s="244"/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26.315789473684205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26.315789473684205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11.5</v>
      </c>
      <c r="H177" s="10" t="s">
        <v>121</v>
      </c>
      <c r="I177" s="9">
        <f>SUM(I119:I176)</f>
        <v>2.6315789473684209E-2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60.515789473684208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60.515789473684208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 t="str">
        <f>C120</f>
        <v>Обрезка, упаковка</v>
      </c>
      <c r="D198" s="713"/>
      <c r="E198" s="715">
        <f>J120/H120</f>
        <v>2.1929824561403506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01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рачета'!C26</f>
        <v>Лот№44  Наклейка от А6 до А4 . Полноцветная печать 720 dpi на пленке,холодная ламинация.Изготовление.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рачета'!F26</f>
        <v>0</v>
      </c>
      <c r="G9" s="742" t="str">
        <f>'позиции для рачета'!D26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рачета'!G26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7.0000000000000007E-2</v>
      </c>
      <c r="I19" s="413">
        <f t="shared" ref="I19:I82" si="0">$F$11*H19*D19</f>
        <v>7.0000000000000007E-2</v>
      </c>
      <c r="J19" s="761">
        <f>G19*I19*E19</f>
        <v>77.000000000000014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77.000000000000014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77.000000000000014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77.000000000000014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77.000000000000014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I32"/>
  <sheetViews>
    <sheetView topLeftCell="A13" workbookViewId="0">
      <selection activeCell="C17" sqref="C17"/>
    </sheetView>
  </sheetViews>
  <sheetFormatPr defaultRowHeight="15"/>
  <cols>
    <col min="2" max="2" width="5.28515625" customWidth="1"/>
    <col min="3" max="3" width="69.5703125" customWidth="1"/>
    <col min="4" max="4" width="10.28515625" style="523" customWidth="1"/>
    <col min="5" max="5" width="18.28515625" customWidth="1"/>
    <col min="6" max="6" width="16.42578125" customWidth="1"/>
    <col min="7" max="7" width="17.28515625" customWidth="1"/>
    <col min="8" max="8" width="17.28515625" hidden="1" customWidth="1"/>
    <col min="9" max="9" width="55.42578125" customWidth="1"/>
  </cols>
  <sheetData>
    <row r="1" spans="2:9" s="410" customFormat="1">
      <c r="B1" s="411" t="s">
        <v>23471</v>
      </c>
      <c r="D1" s="524"/>
    </row>
    <row r="2" spans="2:9">
      <c r="B2" s="672" t="s">
        <v>21</v>
      </c>
      <c r="C2" s="672" t="s">
        <v>23472</v>
      </c>
      <c r="D2" s="672" t="s">
        <v>195</v>
      </c>
      <c r="E2" s="672" t="s">
        <v>6</v>
      </c>
      <c r="F2" s="674" t="s">
        <v>63</v>
      </c>
      <c r="G2" s="675"/>
      <c r="H2" s="402"/>
      <c r="I2" s="672" t="s">
        <v>23467</v>
      </c>
    </row>
    <row r="3" spans="2:9">
      <c r="B3" s="673"/>
      <c r="C3" s="673"/>
      <c r="D3" s="673"/>
      <c r="E3" s="673"/>
      <c r="F3" s="399" t="s">
        <v>5</v>
      </c>
      <c r="G3" s="399" t="s">
        <v>4</v>
      </c>
      <c r="H3" s="403"/>
      <c r="I3" s="673"/>
    </row>
    <row r="4" spans="2:9" ht="45">
      <c r="B4" s="424">
        <v>1</v>
      </c>
      <c r="C4" s="520" t="s">
        <v>23670</v>
      </c>
      <c r="D4" s="521" t="s">
        <v>12273</v>
      </c>
      <c r="E4" s="311">
        <v>1</v>
      </c>
      <c r="F4" s="311">
        <v>400</v>
      </c>
      <c r="G4" s="311">
        <v>400</v>
      </c>
      <c r="H4" s="311" t="str">
        <f>CONCATENATE(F4," х ",G4,"мм")</f>
        <v>400 х 400мм</v>
      </c>
      <c r="I4" s="311"/>
    </row>
    <row r="5" spans="2:9" ht="45">
      <c r="B5" s="424">
        <v>2</v>
      </c>
      <c r="C5" s="520" t="s">
        <v>23671</v>
      </c>
      <c r="D5" s="521" t="s">
        <v>12273</v>
      </c>
      <c r="E5" s="311">
        <v>1</v>
      </c>
      <c r="F5" s="311">
        <v>700</v>
      </c>
      <c r="G5" s="311">
        <v>400</v>
      </c>
      <c r="H5" s="311" t="str">
        <f t="shared" ref="H5:H28" si="0">CONCATENATE(F5," х ",G5,"мм")</f>
        <v>700 х 400мм</v>
      </c>
      <c r="I5" s="311"/>
    </row>
    <row r="6" spans="2:9" ht="22.5">
      <c r="B6" s="424">
        <v>3</v>
      </c>
      <c r="C6" s="520" t="s">
        <v>23672</v>
      </c>
      <c r="D6" s="522" t="s">
        <v>12273</v>
      </c>
      <c r="E6" s="311">
        <v>1</v>
      </c>
      <c r="F6" s="311">
        <v>420</v>
      </c>
      <c r="G6" s="311">
        <v>594</v>
      </c>
      <c r="H6" s="311" t="str">
        <f t="shared" si="0"/>
        <v>420 х 594мм</v>
      </c>
      <c r="I6" s="311"/>
    </row>
    <row r="7" spans="2:9" ht="45">
      <c r="B7" s="424">
        <v>4</v>
      </c>
      <c r="C7" s="548" t="s">
        <v>23673</v>
      </c>
      <c r="D7" s="522" t="s">
        <v>12273</v>
      </c>
      <c r="E7" s="311">
        <v>1</v>
      </c>
      <c r="F7" s="311">
        <v>700</v>
      </c>
      <c r="G7" s="311">
        <v>500</v>
      </c>
      <c r="H7" s="311" t="str">
        <f t="shared" si="0"/>
        <v>700 х 500мм</v>
      </c>
      <c r="I7" s="311"/>
    </row>
    <row r="8" spans="2:9" ht="45">
      <c r="B8" s="424">
        <v>5</v>
      </c>
      <c r="C8" s="520" t="s">
        <v>23675</v>
      </c>
      <c r="D8" s="522" t="s">
        <v>12273</v>
      </c>
      <c r="E8" s="311">
        <v>1</v>
      </c>
      <c r="F8" s="311">
        <v>600</v>
      </c>
      <c r="G8" s="311">
        <v>500</v>
      </c>
      <c r="H8" s="311" t="str">
        <f t="shared" si="0"/>
        <v>600 х 500мм</v>
      </c>
      <c r="I8" s="311"/>
    </row>
    <row r="9" spans="2:9" ht="22.5">
      <c r="B9" s="424">
        <v>6</v>
      </c>
      <c r="C9" s="520" t="s">
        <v>23674</v>
      </c>
      <c r="D9" s="522" t="s">
        <v>12273</v>
      </c>
      <c r="E9" s="311">
        <v>1</v>
      </c>
      <c r="F9" s="311">
        <v>1200</v>
      </c>
      <c r="G9" s="311">
        <v>400</v>
      </c>
      <c r="H9" s="311" t="str">
        <f t="shared" si="0"/>
        <v>1200 х 400мм</v>
      </c>
      <c r="I9" s="311"/>
    </row>
    <row r="10" spans="2:9" ht="22.5">
      <c r="B10" s="424">
        <v>7</v>
      </c>
      <c r="C10" s="520" t="s">
        <v>23676</v>
      </c>
      <c r="D10" s="522" t="s">
        <v>12273</v>
      </c>
      <c r="E10" s="311">
        <v>1</v>
      </c>
      <c r="F10" s="311">
        <v>800</v>
      </c>
      <c r="G10" s="311">
        <v>400</v>
      </c>
      <c r="H10" s="311" t="str">
        <f t="shared" si="0"/>
        <v>800 х 400мм</v>
      </c>
      <c r="I10" s="311"/>
    </row>
    <row r="11" spans="2:9" ht="22.5">
      <c r="B11" s="424">
        <v>8</v>
      </c>
      <c r="C11" s="520" t="s">
        <v>23677</v>
      </c>
      <c r="D11" s="522" t="s">
        <v>23475</v>
      </c>
      <c r="E11" s="311">
        <v>1</v>
      </c>
      <c r="F11" s="311"/>
      <c r="G11" s="311"/>
      <c r="H11" s="311" t="str">
        <f t="shared" si="0"/>
        <v xml:space="preserve"> х мм</v>
      </c>
      <c r="I11" s="311"/>
    </row>
    <row r="12" spans="2:9" ht="33.75">
      <c r="B12" s="424">
        <v>9</v>
      </c>
      <c r="C12" s="520" t="s">
        <v>23678</v>
      </c>
      <c r="D12" s="547" t="s">
        <v>23475</v>
      </c>
      <c r="E12" s="311">
        <v>1</v>
      </c>
      <c r="F12" s="311"/>
      <c r="G12" s="311"/>
      <c r="H12" s="311" t="str">
        <f>CONCATENATE(F13," х ",G13,"мм")</f>
        <v>900 х 350мм</v>
      </c>
      <c r="I12" s="311"/>
    </row>
    <row r="13" spans="2:9" ht="45">
      <c r="B13" s="424">
        <v>10</v>
      </c>
      <c r="C13" s="520" t="s">
        <v>23679</v>
      </c>
      <c r="D13" s="522" t="s">
        <v>12273</v>
      </c>
      <c r="E13" s="311">
        <v>1</v>
      </c>
      <c r="F13" s="311">
        <v>900</v>
      </c>
      <c r="G13" s="311">
        <v>350</v>
      </c>
      <c r="H13" s="311" t="str">
        <f>CONCATENATE(F14," х ",G14,"мм")</f>
        <v>900 х 450мм</v>
      </c>
      <c r="I13" s="311"/>
    </row>
    <row r="14" spans="2:9" ht="45">
      <c r="B14" s="424">
        <v>11</v>
      </c>
      <c r="C14" s="520" t="s">
        <v>23680</v>
      </c>
      <c r="D14" s="522" t="s">
        <v>12273</v>
      </c>
      <c r="E14" s="311">
        <v>1</v>
      </c>
      <c r="F14" s="311">
        <v>900</v>
      </c>
      <c r="G14" s="311">
        <v>450</v>
      </c>
      <c r="H14" s="311" t="e">
        <f>CONCATENATE(#REF!," х ",#REF!,"мм")</f>
        <v>#REF!</v>
      </c>
      <c r="I14" s="311"/>
    </row>
    <row r="15" spans="2:9" ht="45">
      <c r="B15" s="424">
        <v>12</v>
      </c>
      <c r="C15" s="520" t="s">
        <v>23681</v>
      </c>
      <c r="D15" s="520" t="s">
        <v>12273</v>
      </c>
      <c r="E15" s="311">
        <v>1</v>
      </c>
      <c r="F15" s="311">
        <v>420</v>
      </c>
      <c r="G15" s="311">
        <v>297</v>
      </c>
      <c r="H15" s="311" t="str">
        <f t="shared" si="0"/>
        <v>420 х 297мм</v>
      </c>
      <c r="I15" s="311"/>
    </row>
    <row r="16" spans="2:9" ht="45">
      <c r="B16" s="424">
        <v>13</v>
      </c>
      <c r="C16" s="520" t="s">
        <v>23682</v>
      </c>
      <c r="D16" s="522" t="s">
        <v>12273</v>
      </c>
      <c r="E16" s="311">
        <v>1</v>
      </c>
      <c r="F16" s="311">
        <v>1000</v>
      </c>
      <c r="G16" s="311">
        <v>500</v>
      </c>
      <c r="H16" s="311" t="str">
        <f t="shared" si="0"/>
        <v>1000 х 500мм</v>
      </c>
      <c r="I16" s="311"/>
    </row>
    <row r="17" spans="2:9" ht="45">
      <c r="B17" s="424">
        <v>14</v>
      </c>
      <c r="C17" s="520" t="s">
        <v>23683</v>
      </c>
      <c r="D17" s="522" t="s">
        <v>12273</v>
      </c>
      <c r="E17" s="311">
        <v>1</v>
      </c>
      <c r="F17" s="311">
        <v>297</v>
      </c>
      <c r="G17" s="311">
        <v>210</v>
      </c>
      <c r="H17" s="311" t="str">
        <f t="shared" si="0"/>
        <v>297 х 210мм</v>
      </c>
      <c r="I17" s="311"/>
    </row>
    <row r="18" spans="2:9" ht="45">
      <c r="B18" s="424">
        <v>15</v>
      </c>
      <c r="C18" s="520" t="s">
        <v>23684</v>
      </c>
      <c r="D18" s="522" t="s">
        <v>12273</v>
      </c>
      <c r="E18" s="311">
        <v>1</v>
      </c>
      <c r="F18" s="311">
        <v>210</v>
      </c>
      <c r="G18" s="311">
        <v>148</v>
      </c>
      <c r="H18" s="311" t="str">
        <f t="shared" si="0"/>
        <v>210 х 148мм</v>
      </c>
      <c r="I18" s="311"/>
    </row>
    <row r="19" spans="2:9" ht="33.75">
      <c r="B19" s="424">
        <v>16</v>
      </c>
      <c r="C19" s="520" t="s">
        <v>23685</v>
      </c>
      <c r="D19" s="522" t="s">
        <v>12273</v>
      </c>
      <c r="E19" s="311">
        <v>1</v>
      </c>
      <c r="F19" s="311">
        <v>148</v>
      </c>
      <c r="G19" s="311">
        <v>105</v>
      </c>
      <c r="H19" s="311" t="str">
        <f t="shared" si="0"/>
        <v>148 х 105мм</v>
      </c>
      <c r="I19" s="311"/>
    </row>
    <row r="20" spans="2:9" ht="22.5">
      <c r="B20" s="424">
        <v>17</v>
      </c>
      <c r="C20" s="520" t="s">
        <v>23686</v>
      </c>
      <c r="D20" s="522" t="s">
        <v>12273</v>
      </c>
      <c r="E20" s="311">
        <v>1</v>
      </c>
      <c r="F20" s="311">
        <v>420</v>
      </c>
      <c r="G20" s="311">
        <v>297</v>
      </c>
      <c r="H20" s="311" t="str">
        <f t="shared" si="0"/>
        <v>420 х 297мм</v>
      </c>
      <c r="I20" s="311"/>
    </row>
    <row r="21" spans="2:9" ht="22.5">
      <c r="B21" s="424">
        <v>18</v>
      </c>
      <c r="C21" s="520" t="s">
        <v>23687</v>
      </c>
      <c r="D21" s="522" t="s">
        <v>12273</v>
      </c>
      <c r="E21" s="311">
        <v>1</v>
      </c>
      <c r="F21" s="311">
        <v>210</v>
      </c>
      <c r="G21" s="311">
        <v>297</v>
      </c>
      <c r="H21" s="311" t="str">
        <f t="shared" si="0"/>
        <v>210 х 297мм</v>
      </c>
      <c r="I21" s="311"/>
    </row>
    <row r="22" spans="2:9" ht="22.5">
      <c r="B22" s="424">
        <v>19</v>
      </c>
      <c r="C22" s="520" t="s">
        <v>23688</v>
      </c>
      <c r="D22" s="522" t="s">
        <v>12273</v>
      </c>
      <c r="E22" s="311">
        <v>1</v>
      </c>
      <c r="F22" s="311">
        <v>210</v>
      </c>
      <c r="G22" s="311">
        <v>148</v>
      </c>
      <c r="H22" s="311" t="str">
        <f t="shared" si="0"/>
        <v>210 х 148мм</v>
      </c>
      <c r="I22" s="311"/>
    </row>
    <row r="23" spans="2:9" ht="22.5">
      <c r="B23" s="424">
        <v>20</v>
      </c>
      <c r="C23" s="520" t="s">
        <v>23689</v>
      </c>
      <c r="D23" s="522" t="s">
        <v>12273</v>
      </c>
      <c r="E23" s="311">
        <v>1</v>
      </c>
      <c r="F23" s="311">
        <v>300</v>
      </c>
      <c r="G23" s="311">
        <v>120</v>
      </c>
      <c r="H23" s="311" t="str">
        <f t="shared" si="0"/>
        <v>300 х 120мм</v>
      </c>
      <c r="I23" s="311"/>
    </row>
    <row r="24" spans="2:9" ht="22.5">
      <c r="B24" s="424">
        <v>21</v>
      </c>
      <c r="C24" s="520" t="s">
        <v>23690</v>
      </c>
      <c r="D24" s="522" t="s">
        <v>12273</v>
      </c>
      <c r="E24" s="311">
        <v>1</v>
      </c>
      <c r="F24" s="311">
        <v>148</v>
      </c>
      <c r="G24" s="311">
        <v>105</v>
      </c>
      <c r="H24" s="311" t="str">
        <f t="shared" si="0"/>
        <v>148 х 105мм</v>
      </c>
      <c r="I24" s="311"/>
    </row>
    <row r="25" spans="2:9" ht="22.5">
      <c r="B25" s="424">
        <v>22</v>
      </c>
      <c r="C25" s="520" t="s">
        <v>23691</v>
      </c>
      <c r="D25" s="522" t="s">
        <v>12273</v>
      </c>
      <c r="E25" s="311">
        <v>1</v>
      </c>
      <c r="F25" s="311">
        <v>460</v>
      </c>
      <c r="G25" s="311">
        <v>100</v>
      </c>
      <c r="H25" s="311" t="str">
        <f t="shared" si="0"/>
        <v>460 х 100мм</v>
      </c>
      <c r="I25" s="311"/>
    </row>
    <row r="26" spans="2:9" ht="22.5">
      <c r="B26" s="424">
        <v>23</v>
      </c>
      <c r="C26" s="520" t="s">
        <v>23692</v>
      </c>
      <c r="D26" s="522" t="s">
        <v>12273</v>
      </c>
      <c r="E26" s="311">
        <v>1</v>
      </c>
      <c r="F26" s="311"/>
      <c r="G26" s="311"/>
      <c r="H26" s="311" t="str">
        <f t="shared" si="0"/>
        <v xml:space="preserve"> х мм</v>
      </c>
      <c r="I26" s="311"/>
    </row>
    <row r="27" spans="2:9" ht="22.5">
      <c r="B27" s="424">
        <v>24</v>
      </c>
      <c r="C27" s="520" t="s">
        <v>23693</v>
      </c>
      <c r="D27" s="525" t="s">
        <v>12273</v>
      </c>
      <c r="E27" s="311">
        <v>1</v>
      </c>
      <c r="F27" s="311">
        <v>420</v>
      </c>
      <c r="G27" s="311">
        <v>297</v>
      </c>
      <c r="H27" s="311" t="str">
        <f t="shared" si="0"/>
        <v>420 х 297мм</v>
      </c>
      <c r="I27" s="311"/>
    </row>
    <row r="28" spans="2:9" ht="22.5">
      <c r="B28" s="424">
        <v>25</v>
      </c>
      <c r="C28" s="520" t="s">
        <v>23694</v>
      </c>
      <c r="D28" s="525" t="s">
        <v>23475</v>
      </c>
      <c r="E28" s="311">
        <v>1</v>
      </c>
      <c r="F28" s="311"/>
      <c r="G28" s="311"/>
      <c r="H28" s="311" t="str">
        <f t="shared" si="0"/>
        <v xml:space="preserve"> х мм</v>
      </c>
      <c r="I28" s="311"/>
    </row>
    <row r="31" spans="2:9" s="383" customFormat="1">
      <c r="D31" s="523"/>
    </row>
    <row r="32" spans="2:9" s="383" customFormat="1">
      <c r="D32" s="523"/>
    </row>
  </sheetData>
  <mergeCells count="6">
    <mergeCell ref="I2:I3"/>
    <mergeCell ref="F2:G2"/>
    <mergeCell ref="B2:B3"/>
    <mergeCell ref="C2:C3"/>
    <mergeCell ref="D2:D3"/>
    <mergeCell ref="E2:E3"/>
  </mergeCells>
  <hyperlinks>
    <hyperlink ref="B4" location="изд.1!A1" display="изд.1!A1"/>
    <hyperlink ref="B5" location="изд.2!A1" display="изд.2!A1"/>
    <hyperlink ref="B6" location="изд.3!A1" display="изд.3!A1"/>
    <hyperlink ref="B7" location="изд.4!A1" display="изд.4!A1"/>
    <hyperlink ref="B8" location="изд.5!A1" display="изд.5!A1"/>
    <hyperlink ref="B9" location="изд.6!A1" display="изд.6!A1"/>
    <hyperlink ref="B10" location="изд.7!A1" display="изд.7!A1"/>
    <hyperlink ref="B11" location="изд.8!A1" display="изд.8!A1"/>
    <hyperlink ref="B12" location="изд.9!A1" display="изд.9!A1"/>
    <hyperlink ref="B13" location="изд.10!A1" display="изд.10!A1"/>
    <hyperlink ref="B14" location="изд.11!A1" display="изд.11!A1"/>
    <hyperlink ref="B15" location="изд.12!A1" display="изд.12!A1"/>
    <hyperlink ref="B16" location="изд.13!A1" display="изд.13!A1"/>
    <hyperlink ref="B17" location="изд.14!A1" display="изд.14!A1"/>
    <hyperlink ref="B18" location="изд.15!A1" display="изд.15!A1"/>
    <hyperlink ref="B19" location="изд.16!A1" display="изд.16!A1"/>
    <hyperlink ref="B20" location="изд.17!A1" display="изд.17!A1"/>
    <hyperlink ref="B21" location="изд.18!A1" display="изд.18!A1"/>
    <hyperlink ref="B22" location="изд.19!A1" display="изд.19!A1"/>
    <hyperlink ref="B23" location="Изд.20!A1" display="Изд.20!A1"/>
    <hyperlink ref="B24" location="Изд.21!A1" display="Изд.21!A1"/>
    <hyperlink ref="B25" location="Изд.22!A1" display="Изд.22!A1"/>
    <hyperlink ref="B26" location="Изд.23!A1" display="Изд.23!A1"/>
    <hyperlink ref="B27" location="Изд.24!A1" display="Изд.24!A1"/>
    <hyperlink ref="B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C183" zoomScaleNormal="100" workbookViewId="0">
      <selection activeCell="C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рачета'!C27</f>
        <v>Лот№45 Наклейка  А3 . Полноцветная печать 720 dpi на пленке,холодная ламинация.Изготовление.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рачета'!F27</f>
        <v>420</v>
      </c>
      <c r="G9" s="742" t="str">
        <f>'позиции для рачета'!D27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рачета'!G27</f>
        <v>297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0.115</v>
      </c>
      <c r="I19" s="413">
        <f t="shared" ref="I19:I82" si="0">$F$11*H19*D19</f>
        <v>0.115</v>
      </c>
      <c r="J19" s="761">
        <f>G19*I19*E19</f>
        <v>126.5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126.5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126.5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126.5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126.5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C13" zoomScaleNormal="100" workbookViewId="0">
      <selection activeCell="C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рачета'!C28</f>
        <v>Лот№46 Наклейка   . Полноцветная печать 720 dpi на пленке,холодная ламинация.Изготовление.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рачета'!F28</f>
        <v>0</v>
      </c>
      <c r="G9" s="742" t="str">
        <f>'позиции для рачета'!D28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рачета'!G28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1.2</v>
      </c>
      <c r="I19" s="413">
        <f t="shared" ref="I19:I82" si="0">$F$11*H19*D19</f>
        <v>1.2</v>
      </c>
      <c r="J19" s="761">
        <f>G19*I19*E19</f>
        <v>1320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1320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1320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1320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1320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topLeftCell="A31"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0.02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134.88</v>
      </c>
    </row>
    <row r="10" spans="2:6">
      <c r="B10" s="122" t="s">
        <v>20</v>
      </c>
      <c r="C10" s="64"/>
      <c r="D10" s="131">
        <f>D9*C5</f>
        <v>2.6976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65.001188156368215</v>
      </c>
    </row>
    <row r="13" spans="2:6">
      <c r="B13" s="132" t="s">
        <v>11</v>
      </c>
      <c r="C13" s="133"/>
      <c r="D13" s="134">
        <f>IF(изд.1!F11=0,0,(D9+D10+D11+D12)/изд.1!F11)</f>
        <v>1148.3543240958386</v>
      </c>
    </row>
    <row r="14" spans="2:6" ht="15.75" thickBot="1">
      <c r="B14" s="135" t="s">
        <v>12</v>
      </c>
      <c r="C14" s="136"/>
      <c r="D14" s="137">
        <f>D13*изд.1!F11</f>
        <v>1148.3543240958386</v>
      </c>
    </row>
    <row r="16" spans="2:6" ht="15.75" thickBot="1">
      <c r="B16" s="118" t="s">
        <v>42</v>
      </c>
      <c r="C16" s="4" t="str">
        <f>изд.2!D7</f>
        <v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v>
      </c>
    </row>
    <row r="17" spans="2:4">
      <c r="B17" s="119" t="s">
        <v>13</v>
      </c>
      <c r="C17" s="120">
        <f>изд.2!I177</f>
        <v>0.82183235867446403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0.02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0.95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1822.88</v>
      </c>
    </row>
    <row r="24" spans="2:4">
      <c r="B24" s="122" t="s">
        <v>20</v>
      </c>
      <c r="C24" s="64"/>
      <c r="D24" s="131">
        <f>D23*C19</f>
        <v>36.457600000000006</v>
      </c>
    </row>
    <row r="25" spans="2:4">
      <c r="B25" s="122" t="s">
        <v>39</v>
      </c>
      <c r="C25" s="64"/>
      <c r="D25" s="131">
        <f>IF(C19=0,0,(C18/(C20*C21))*C17)</f>
        <v>818.17783102920043</v>
      </c>
    </row>
    <row r="26" spans="2:4">
      <c r="B26" s="122" t="s">
        <v>40</v>
      </c>
      <c r="C26" s="64"/>
      <c r="D26" s="131">
        <f>(D23+D24+D25)*C22</f>
        <v>160.65092586175203</v>
      </c>
    </row>
    <row r="27" spans="2:4">
      <c r="B27" s="132" t="s">
        <v>11</v>
      </c>
      <c r="C27" s="133"/>
      <c r="D27" s="134">
        <f>IF(изд.2!F11=0,0,(D23+D24+D25+D26)/изд.2!F11)</f>
        <v>2838.1663568909526</v>
      </c>
    </row>
    <row r="28" spans="2:4" ht="15.75" thickBot="1">
      <c r="B28" s="135" t="s">
        <v>12</v>
      </c>
      <c r="C28" s="136"/>
      <c r="D28" s="137">
        <f>D27*изд.2!F11</f>
        <v>2838.1663568909526</v>
      </c>
    </row>
    <row r="30" spans="2:4" ht="15.75" thickBot="1">
      <c r="B30" s="118" t="s">
        <v>43</v>
      </c>
      <c r="C30" s="4" t="str">
        <f>изд.3!D7</f>
        <v>Лот  24 Рамка для плакатов . Формат А2 изготавливается из анодированного  профиля ALU-POSTER 25  . Задняя стенка - ПВХ 1 мм, передняя - "антиблик" 1мм. Изготовление.</v>
      </c>
    </row>
    <row r="31" spans="2:4">
      <c r="B31" s="119" t="s">
        <v>13</v>
      </c>
      <c r="C31" s="120">
        <f>изд.3!I177</f>
        <v>0.40350877192982459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0.02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0.95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607.6</v>
      </c>
    </row>
    <row r="38" spans="2:4">
      <c r="B38" s="122" t="s">
        <v>20</v>
      </c>
      <c r="C38" s="64"/>
      <c r="D38" s="131">
        <f>D37*C33</f>
        <v>12.152000000000001</v>
      </c>
    </row>
    <row r="39" spans="2:4">
      <c r="B39" s="122" t="s">
        <v>39</v>
      </c>
      <c r="C39" s="64"/>
      <c r="D39" s="131">
        <f>IF(C33=0,0,(C32/(C34*C35))*C31)</f>
        <v>401.71444739811307</v>
      </c>
    </row>
    <row r="40" spans="2:4">
      <c r="B40" s="122" t="s">
        <v>40</v>
      </c>
      <c r="C40" s="64"/>
      <c r="D40" s="131">
        <f>(D37+D38+D39)*C36</f>
        <v>61.287986843886785</v>
      </c>
    </row>
    <row r="41" spans="2:4">
      <c r="B41" s="132" t="s">
        <v>11</v>
      </c>
      <c r="C41" s="133"/>
      <c r="D41" s="134">
        <f>IF(изд.3!F11=0,0,(D37+D38+D39+D40)/изд.3!F11)</f>
        <v>1082.7544342419999</v>
      </c>
    </row>
    <row r="42" spans="2:4" ht="15.75" thickBot="1">
      <c r="B42" s="135" t="s">
        <v>12</v>
      </c>
      <c r="C42" s="136"/>
      <c r="D42" s="138">
        <f>D41*изд.3!F11</f>
        <v>1082.7544342419999</v>
      </c>
    </row>
    <row r="44" spans="2:4" ht="15.75" thickBot="1">
      <c r="B44" s="118" t="s">
        <v>44</v>
      </c>
      <c r="C44" s="4" t="str">
        <f>изд.4!D7</f>
        <v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</row>
    <row r="45" spans="2:4">
      <c r="B45" s="119" t="s">
        <v>13</v>
      </c>
      <c r="C45" s="120">
        <f>изд.4!I177</f>
        <v>0.21783625730994149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0.02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0.95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408.428</v>
      </c>
    </row>
    <row r="52" spans="2:4">
      <c r="B52" s="122" t="s">
        <v>20</v>
      </c>
      <c r="C52" s="64"/>
      <c r="D52" s="131">
        <f>D51*C47</f>
        <v>8.1685599999999994</v>
      </c>
    </row>
    <row r="53" spans="2:4">
      <c r="B53" s="122" t="s">
        <v>39</v>
      </c>
      <c r="C53" s="64"/>
      <c r="D53" s="131">
        <f>IF(C47=0,0,(C46/(C48*C49))*C45)</f>
        <v>216.86758210985087</v>
      </c>
    </row>
    <row r="54" spans="2:4">
      <c r="B54" s="122" t="s">
        <v>40</v>
      </c>
      <c r="C54" s="64"/>
      <c r="D54" s="131">
        <f>(D51+D52+D53)*C50</f>
        <v>38.007848526591047</v>
      </c>
    </row>
    <row r="55" spans="2:4">
      <c r="B55" s="132" t="s">
        <v>11</v>
      </c>
      <c r="C55" s="133"/>
      <c r="D55" s="134">
        <f>IF(изд.4!F11=0,0,(D51+D52+D53+D54)/изд.4!F11)</f>
        <v>671.47199063644189</v>
      </c>
    </row>
    <row r="56" spans="2:4" ht="15.75" thickBot="1">
      <c r="B56" s="135" t="s">
        <v>12</v>
      </c>
      <c r="C56" s="136"/>
      <c r="D56" s="138">
        <f>D55*изд.4!F11</f>
        <v>671.47199063644189</v>
      </c>
    </row>
    <row r="58" spans="2:4" ht="15.75" thickBot="1">
      <c r="B58" s="118" t="s">
        <v>45</v>
      </c>
      <c r="C58" s="4" t="str">
        <f>изд.5!D7</f>
        <v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</row>
    <row r="59" spans="2:4">
      <c r="B59" s="119" t="s">
        <v>13</v>
      </c>
      <c r="C59" s="120">
        <f>изд.5!I177</f>
        <v>0.21393762183235868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0.02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0.95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353.12</v>
      </c>
    </row>
    <row r="66" spans="2:4">
      <c r="B66" s="122" t="s">
        <v>20</v>
      </c>
      <c r="C66" s="64"/>
      <c r="D66" s="131">
        <f>D65*C61</f>
        <v>7.0624000000000002</v>
      </c>
    </row>
    <row r="67" spans="2:4">
      <c r="B67" s="122" t="s">
        <v>39</v>
      </c>
      <c r="C67" s="64"/>
      <c r="D67" s="131">
        <f>IF(C61=0,0,(C60/(C62*C63))*C59)</f>
        <v>212.98628310117346</v>
      </c>
    </row>
    <row r="68" spans="2:4">
      <c r="B68" s="122" t="s">
        <v>40</v>
      </c>
      <c r="C68" s="64"/>
      <c r="D68" s="131">
        <f>(D65+D66+D67)*C64</f>
        <v>34.390120986070407</v>
      </c>
    </row>
    <row r="69" spans="2:4">
      <c r="B69" s="132" t="s">
        <v>11</v>
      </c>
      <c r="C69" s="133"/>
      <c r="D69" s="134">
        <f>IF(изд.5!F11=0,0,(D65+D66+D67+D68)/изд.5!F11)</f>
        <v>607.55880408724386</v>
      </c>
    </row>
    <row r="70" spans="2:4" ht="15.75" thickBot="1">
      <c r="B70" s="135" t="s">
        <v>12</v>
      </c>
      <c r="C70" s="136"/>
      <c r="D70" s="138">
        <f>D69*изд.5!F11</f>
        <v>607.55880408724386</v>
      </c>
    </row>
    <row r="72" spans="2:4" ht="15.75" thickBot="1">
      <c r="B72" s="118" t="s">
        <v>46</v>
      </c>
      <c r="C72" s="4" t="str">
        <f>изд.6!D7</f>
        <v>Лот№27 Оформление Сеток - 1200х400. ПВХ 4 мм,  УФ полноцветная печать 720 dpi матовая,холодная ламинация. Изготовление.</v>
      </c>
    </row>
    <row r="73" spans="2:4">
      <c r="B73" s="119" t="s">
        <v>13</v>
      </c>
      <c r="C73" s="120">
        <f>изд.6!I177</f>
        <v>0.20009746588693958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0.02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0.95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428.04</v>
      </c>
    </row>
    <row r="80" spans="2:4">
      <c r="B80" s="122" t="s">
        <v>20</v>
      </c>
      <c r="C80" s="64"/>
      <c r="D80" s="131">
        <f>D79*C75</f>
        <v>8.5608000000000004</v>
      </c>
    </row>
    <row r="81" spans="2:4">
      <c r="B81" s="122" t="s">
        <v>39</v>
      </c>
      <c r="C81" s="64"/>
      <c r="D81" s="131">
        <f>IF(C75=0,0,(C74/(C76*C77))*C73)</f>
        <v>199.20767162036864</v>
      </c>
    </row>
    <row r="82" spans="2:4">
      <c r="B82" s="122" t="s">
        <v>40</v>
      </c>
      <c r="C82" s="64"/>
      <c r="D82" s="131">
        <f>(D79+D80+D81)*C78</f>
        <v>38.148508297222115</v>
      </c>
    </row>
    <row r="83" spans="2:4">
      <c r="B83" s="132" t="s">
        <v>11</v>
      </c>
      <c r="C83" s="133"/>
      <c r="D83" s="134">
        <f>IF(изд.6!F11=0,0,(D79+D80+D81+D82)/изд.6!F11)</f>
        <v>673.95697991759073</v>
      </c>
    </row>
    <row r="84" spans="2:4" ht="15.75" thickBot="1">
      <c r="B84" s="135" t="s">
        <v>12</v>
      </c>
      <c r="C84" s="136"/>
      <c r="D84" s="138">
        <f>D83*изд.6!F11</f>
        <v>673.95697991759073</v>
      </c>
    </row>
    <row r="86" spans="2:4" ht="15.75" thickBot="1">
      <c r="B86" s="118" t="s">
        <v>47</v>
      </c>
      <c r="C86" s="4">
        <f>изд.7!D24</f>
        <v>1</v>
      </c>
    </row>
    <row r="87" spans="2:4">
      <c r="B87" s="119" t="s">
        <v>13</v>
      </c>
      <c r="C87" s="120">
        <f>изд.7!I177</f>
        <v>0.18450292397660817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0.02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0.95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300.72799999999995</v>
      </c>
    </row>
    <row r="94" spans="2:4">
      <c r="B94" s="122" t="s">
        <v>20</v>
      </c>
      <c r="C94" s="64"/>
      <c r="D94" s="131">
        <f>D93*C89</f>
        <v>6.0145599999999995</v>
      </c>
    </row>
    <row r="95" spans="2:4">
      <c r="B95" s="122" t="s">
        <v>39</v>
      </c>
      <c r="C95" s="64"/>
      <c r="D95" s="131">
        <f>IF(C89=0,0,(C88/(C90*C91))*C87)</f>
        <v>183.68247558565892</v>
      </c>
    </row>
    <row r="96" spans="2:4">
      <c r="B96" s="122" t="s">
        <v>40</v>
      </c>
      <c r="C96" s="64"/>
      <c r="D96" s="131">
        <f>(D93+D94+D95)*C92</f>
        <v>29.425502135139531</v>
      </c>
    </row>
    <row r="97" spans="2:4">
      <c r="B97" s="132" t="s">
        <v>11</v>
      </c>
      <c r="C97" s="133"/>
      <c r="D97" s="134">
        <f>IF(изд.7!F11=0,0,(D93+D94+D95+D96)/изд.7!F11)</f>
        <v>519.85053772079834</v>
      </c>
    </row>
    <row r="98" spans="2:4" ht="15.75" thickBot="1">
      <c r="B98" s="135" t="s">
        <v>12</v>
      </c>
      <c r="C98" s="136"/>
      <c r="D98" s="138">
        <f>D97*изд.7!F11</f>
        <v>519.85053772079834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0.02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0.95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1540</v>
      </c>
    </row>
    <row r="108" spans="2:4">
      <c r="B108" s="122" t="s">
        <v>20</v>
      </c>
      <c r="C108" s="64"/>
      <c r="D108" s="141">
        <f>D107*C103</f>
        <v>30.8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94.24799999999999</v>
      </c>
    </row>
    <row r="111" spans="2:4">
      <c r="B111" s="132" t="s">
        <v>11</v>
      </c>
      <c r="C111" s="133"/>
      <c r="D111" s="134">
        <f>IF(изд.8!F11=0,0,(D107+D108+D109+D110)/изд.8!F11)</f>
        <v>1665.048</v>
      </c>
    </row>
    <row r="112" spans="2:4" ht="15.75" thickBot="1">
      <c r="B112" s="135" t="s">
        <v>12</v>
      </c>
      <c r="C112" s="136"/>
      <c r="D112" s="142">
        <f>D111*изд.8!F11</f>
        <v>1665.048</v>
      </c>
    </row>
    <row r="114" spans="2:4" ht="15.75" thickBot="1">
      <c r="B114" s="118" t="s">
        <v>104</v>
      </c>
      <c r="C114" s="4">
        <f>изд.9!D126</f>
        <v>0.95</v>
      </c>
    </row>
    <row r="115" spans="2:4">
      <c r="B115" s="119" t="s">
        <v>13</v>
      </c>
      <c r="C115" s="120">
        <f>изд.9!I177</f>
        <v>0.15789473684210525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0.02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0.95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560</v>
      </c>
    </row>
    <row r="122" spans="2:4">
      <c r="B122" s="122" t="s">
        <v>20</v>
      </c>
      <c r="C122" s="64"/>
      <c r="D122" s="141">
        <f>D121*C117</f>
        <v>11.200000000000001</v>
      </c>
    </row>
    <row r="123" spans="2:4">
      <c r="B123" s="122" t="s">
        <v>39</v>
      </c>
      <c r="C123" s="64"/>
      <c r="D123" s="131">
        <f>IF(C117=0,0,(C116/(C118*C119))*C115)</f>
        <v>157.19260985143552</v>
      </c>
    </row>
    <row r="124" spans="2:4">
      <c r="B124" s="122" t="s">
        <v>40</v>
      </c>
      <c r="C124" s="64"/>
      <c r="D124" s="131">
        <f>(D121+D122+D123)*C120</f>
        <v>43.703556591086127</v>
      </c>
    </row>
    <row r="125" spans="2:4">
      <c r="B125" s="132" t="s">
        <v>11</v>
      </c>
      <c r="C125" s="133"/>
      <c r="D125" s="134">
        <f>IF(изд.9!F11=0,0,(D121+D122+D123+D124)/изд.9!F11)</f>
        <v>772.09616644252162</v>
      </c>
    </row>
    <row r="126" spans="2:4" ht="15.75" thickBot="1">
      <c r="B126" s="135" t="s">
        <v>12</v>
      </c>
      <c r="C126" s="136"/>
      <c r="D126" s="142">
        <f>D125*изд.9!F11</f>
        <v>772.09616644252162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0.21978557504873292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0.02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0.95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448.67599999999999</v>
      </c>
    </row>
    <row r="136" spans="2:4">
      <c r="B136" s="122" t="s">
        <v>20</v>
      </c>
      <c r="C136" s="64"/>
      <c r="D136" s="141">
        <f>D135*C131</f>
        <v>8.9735200000000006</v>
      </c>
    </row>
    <row r="137" spans="2:4">
      <c r="B137" s="122" t="s">
        <v>39</v>
      </c>
      <c r="C137" s="64"/>
      <c r="D137" s="131">
        <f>IF(C131=0,0,(C130/(C132*C133))*C129)</f>
        <v>218.80823161418957</v>
      </c>
    </row>
    <row r="138" spans="2:4">
      <c r="B138" s="122" t="s">
        <v>40</v>
      </c>
      <c r="C138" s="64"/>
      <c r="D138" s="131">
        <f>(D135+D136+D137)*C134</f>
        <v>40.587465096851368</v>
      </c>
    </row>
    <row r="139" spans="2:4">
      <c r="B139" s="132" t="s">
        <v>11</v>
      </c>
      <c r="C139" s="133"/>
      <c r="D139" s="134">
        <f>IF(изд.10!F11=0,0,(D135+D136+D137+D138)/изд.10!F11)</f>
        <v>717.04521671104089</v>
      </c>
    </row>
    <row r="140" spans="2:4" ht="15.75" thickBot="1">
      <c r="B140" s="135" t="s">
        <v>12</v>
      </c>
      <c r="C140" s="136"/>
      <c r="D140" s="142">
        <f>D139*изд.10!F11</f>
        <v>717.04521671104089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0.22368421052631579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0.02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0.95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567.17600000000004</v>
      </c>
    </row>
    <row r="150" spans="2:4">
      <c r="B150" s="122" t="s">
        <v>20</v>
      </c>
      <c r="C150" s="64"/>
      <c r="D150" s="141">
        <f>D149*C145</f>
        <v>11.343520000000002</v>
      </c>
    </row>
    <row r="151" spans="2:4">
      <c r="B151" s="122" t="s">
        <v>39</v>
      </c>
      <c r="C151" s="64"/>
      <c r="D151" s="131">
        <f>IF(C145=0,0,(C144/(C146*C147))*C143)</f>
        <v>222.68953062286701</v>
      </c>
    </row>
    <row r="152" spans="2:4">
      <c r="B152" s="122" t="s">
        <v>40</v>
      </c>
      <c r="C152" s="64"/>
      <c r="D152" s="131">
        <f>(D149+D150+D151)*C148</f>
        <v>48.072543037372022</v>
      </c>
    </row>
    <row r="153" spans="2:4">
      <c r="B153" s="132" t="s">
        <v>11</v>
      </c>
      <c r="C153" s="133"/>
      <c r="D153" s="134">
        <f>IF(изд.11!F11=0,0,(D149+D150+D151+D152)/изд.11!F11)</f>
        <v>849.28159366023908</v>
      </c>
    </row>
    <row r="154" spans="2:4" ht="15.75" thickBot="1">
      <c r="B154" s="135" t="s">
        <v>12</v>
      </c>
      <c r="C154" s="136"/>
      <c r="D154" s="142">
        <f>D153*изд.11!F11</f>
        <v>849.28159366023908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0.16617933723196882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0.02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0.95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204.46799999999999</v>
      </c>
    </row>
    <row r="164" spans="2:4">
      <c r="B164" s="122" t="s">
        <v>20</v>
      </c>
      <c r="C164" s="64"/>
      <c r="D164" s="141">
        <f>D163*C159</f>
        <v>4.0893600000000001</v>
      </c>
    </row>
    <row r="165" spans="2:4">
      <c r="B165" s="122" t="s">
        <v>39</v>
      </c>
      <c r="C165" s="64"/>
      <c r="D165" s="131">
        <f>IF(C159=0,0,(C158/(C160*C161))*C157)</f>
        <v>165.44037024487506</v>
      </c>
    </row>
    <row r="166" spans="2:4">
      <c r="B166" s="122" t="s">
        <v>40</v>
      </c>
      <c r="C166" s="64"/>
      <c r="D166" s="131">
        <f>(D163+D164+D165)*C162</f>
        <v>22.439863814692501</v>
      </c>
    </row>
    <row r="167" spans="2:4">
      <c r="B167" s="132" t="s">
        <v>11</v>
      </c>
      <c r="C167" s="133"/>
      <c r="D167" s="134">
        <f>IF(изд.12!F11=0,0,(D163+D164+D165+D166)/изд.12!F11)</f>
        <v>396.43759405956752</v>
      </c>
    </row>
    <row r="168" spans="2:4" ht="15.75" thickBot="1">
      <c r="B168" s="135" t="s">
        <v>12</v>
      </c>
      <c r="C168" s="136"/>
      <c r="D168" s="142">
        <f>D167*изд.12!F11</f>
        <v>396.43759405956752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0.22953216374269003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0.02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0.95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692.72800000000007</v>
      </c>
    </row>
    <row r="178" spans="2:4">
      <c r="B178" s="122" t="s">
        <v>20</v>
      </c>
      <c r="C178" s="64"/>
      <c r="D178" s="141">
        <f>D177*C173</f>
        <v>13.854560000000001</v>
      </c>
    </row>
    <row r="179" spans="2:4">
      <c r="B179" s="122" t="s">
        <v>39</v>
      </c>
      <c r="C179" s="64"/>
      <c r="D179" s="131">
        <f>IF(C173=0,0,(C172/(C174*C175))*C171)</f>
        <v>228.51147913588312</v>
      </c>
    </row>
    <row r="180" spans="2:4">
      <c r="B180" s="122" t="s">
        <v>40</v>
      </c>
      <c r="C180" s="64"/>
      <c r="D180" s="131">
        <f>(D177+D178+D179)*C176</f>
        <v>56.105642348152983</v>
      </c>
    </row>
    <row r="181" spans="2:4">
      <c r="B181" s="132" t="s">
        <v>11</v>
      </c>
      <c r="C181" s="133"/>
      <c r="D181" s="134">
        <f>IF(изд.13!F11=0,0,(D177+D178+D179+D180)/изд.13!F11)</f>
        <v>991.19968148403609</v>
      </c>
    </row>
    <row r="182" spans="2:4" ht="15.75" thickBot="1">
      <c r="B182" s="135" t="s">
        <v>12</v>
      </c>
      <c r="C182" s="136"/>
      <c r="D182" s="142">
        <f>D181*изд.13!F11</f>
        <v>991.19968148403609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0.13762183235867445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0.02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0.95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118.70600000000002</v>
      </c>
    </row>
    <row r="192" spans="2:4">
      <c r="B192" s="122" t="s">
        <v>20</v>
      </c>
      <c r="C192" s="64"/>
      <c r="D192" s="141">
        <f>D191*C187</f>
        <v>2.3741200000000005</v>
      </c>
    </row>
    <row r="193" spans="2:4">
      <c r="B193" s="122" t="s">
        <v>39</v>
      </c>
      <c r="C193" s="64"/>
      <c r="D193" s="131">
        <f>IF(C187=0,0,(C186/(C188*C189))*C185)</f>
        <v>137.00985500631293</v>
      </c>
    </row>
    <row r="194" spans="2:4">
      <c r="B194" s="122" t="s">
        <v>40</v>
      </c>
      <c r="C194" s="64"/>
      <c r="D194" s="131">
        <f>(D191+D192+D193)*C190</f>
        <v>15.485398500378777</v>
      </c>
    </row>
    <row r="195" spans="2:4">
      <c r="B195" s="132" t="s">
        <v>11</v>
      </c>
      <c r="C195" s="133"/>
      <c r="D195" s="134">
        <f>IF(изд.14!F11=0,0,(D191+D192+D193+D194)/изд.14!F11)</f>
        <v>273.57537350669173</v>
      </c>
    </row>
    <row r="196" spans="2:4" ht="15.75" thickBot="1">
      <c r="B196" s="135" t="s">
        <v>12</v>
      </c>
      <c r="C196" s="136"/>
      <c r="D196" s="142">
        <f>D195*изд.14!F11</f>
        <v>273.57537350669173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0.11803118908382065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0.02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0.95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76.951999999999998</v>
      </c>
    </row>
    <row r="206" spans="2:4">
      <c r="B206" s="122" t="s">
        <v>20</v>
      </c>
      <c r="C206" s="64"/>
      <c r="D206" s="141">
        <f>D205*C201</f>
        <v>1.53904</v>
      </c>
    </row>
    <row r="207" spans="2:4">
      <c r="B207" s="122" t="s">
        <v>39</v>
      </c>
      <c r="C207" s="64"/>
      <c r="D207" s="131">
        <f>IF(C201=0,0,(C200/(C202*C203))*C199)</f>
        <v>117.5063274877089</v>
      </c>
    </row>
    <row r="208" spans="2:4">
      <c r="B208" s="122" t="s">
        <v>40</v>
      </c>
      <c r="C208" s="64"/>
      <c r="D208" s="131">
        <f>(D205+D206+D207)*C204</f>
        <v>11.759842049262534</v>
      </c>
    </row>
    <row r="209" spans="2:4">
      <c r="B209" s="132" t="s">
        <v>11</v>
      </c>
      <c r="C209" s="133"/>
      <c r="D209" s="134">
        <f>IF(изд.15!F11=0,0,(D205+D206+D207+D208)/изд.15!F11)</f>
        <v>207.75720953697146</v>
      </c>
    </row>
    <row r="210" spans="2:4" ht="15.75" thickBot="1">
      <c r="B210" s="135" t="s">
        <v>12</v>
      </c>
      <c r="C210" s="136"/>
      <c r="D210" s="142">
        <f>D209*изд.14!F11</f>
        <v>207.75720953697146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3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793" t="s">
        <v>7</v>
      </c>
      <c r="B1" s="795" t="s">
        <v>151</v>
      </c>
      <c r="C1" s="796" t="s">
        <v>23449</v>
      </c>
      <c r="D1" s="795" t="s">
        <v>23473</v>
      </c>
      <c r="E1" s="798" t="s">
        <v>23499</v>
      </c>
      <c r="F1" s="791" t="s">
        <v>26</v>
      </c>
      <c r="H1" s="481"/>
      <c r="I1" s="786" t="s">
        <v>23509</v>
      </c>
      <c r="J1" s="786"/>
      <c r="K1" s="786"/>
      <c r="L1" s="799"/>
      <c r="N1" s="771" t="s">
        <v>23528</v>
      </c>
      <c r="O1" s="772"/>
      <c r="P1" s="772"/>
      <c r="Q1" s="772"/>
      <c r="R1" s="773"/>
    </row>
    <row r="2" spans="1:20">
      <c r="A2" s="794"/>
      <c r="B2" s="754"/>
      <c r="C2" s="797"/>
      <c r="D2" s="754"/>
      <c r="E2" s="758"/>
      <c r="F2" s="792"/>
      <c r="H2" s="490">
        <v>1</v>
      </c>
      <c r="I2" s="311" t="s">
        <v>23510</v>
      </c>
      <c r="J2" s="311" t="s">
        <v>23511</v>
      </c>
      <c r="K2" s="456"/>
      <c r="L2" s="474"/>
      <c r="N2" s="511"/>
      <c r="O2" s="512"/>
      <c r="P2" s="665" t="s">
        <v>23527</v>
      </c>
      <c r="Q2" s="665"/>
      <c r="R2" s="774"/>
    </row>
    <row r="3" spans="1:20">
      <c r="A3" s="425">
        <v>1</v>
      </c>
      <c r="B3" s="156" t="s">
        <v>23500</v>
      </c>
      <c r="C3" s="440">
        <v>1</v>
      </c>
      <c r="D3" s="3"/>
      <c r="E3" s="285"/>
      <c r="F3" s="426">
        <v>5</v>
      </c>
      <c r="H3" s="490">
        <v>2</v>
      </c>
      <c r="I3" s="311" t="s">
        <v>23512</v>
      </c>
      <c r="J3" s="311" t="s">
        <v>23513</v>
      </c>
      <c r="K3" s="456"/>
      <c r="L3" s="474"/>
      <c r="N3" s="465"/>
      <c r="O3" s="512"/>
      <c r="P3" s="461">
        <v>8</v>
      </c>
      <c r="Q3" s="460">
        <v>12</v>
      </c>
      <c r="R3" s="466">
        <v>16</v>
      </c>
    </row>
    <row r="4" spans="1:20">
      <c r="A4" s="425">
        <v>2</v>
      </c>
      <c r="B4" s="278" t="s">
        <v>23501</v>
      </c>
      <c r="C4" s="440">
        <v>0.8</v>
      </c>
      <c r="D4" s="3"/>
      <c r="E4" s="276"/>
      <c r="F4" s="426">
        <v>3</v>
      </c>
      <c r="H4" s="490">
        <v>3</v>
      </c>
      <c r="I4" s="311" t="s">
        <v>23514</v>
      </c>
      <c r="J4" s="311" t="s">
        <v>23515</v>
      </c>
      <c r="K4" s="456"/>
      <c r="L4" s="474"/>
      <c r="N4" s="467" t="s">
        <v>21</v>
      </c>
      <c r="O4" s="455" t="s">
        <v>22</v>
      </c>
      <c r="P4" s="775" t="s">
        <v>23519</v>
      </c>
      <c r="Q4" s="775"/>
      <c r="R4" s="776"/>
    </row>
    <row r="5" spans="1:20">
      <c r="A5" s="425">
        <v>3</v>
      </c>
      <c r="B5" s="278" t="s">
        <v>23502</v>
      </c>
      <c r="C5" s="440">
        <v>0.9</v>
      </c>
      <c r="D5" s="3"/>
      <c r="E5" s="276"/>
      <c r="F5" s="426">
        <v>2</v>
      </c>
      <c r="H5" s="490">
        <v>4</v>
      </c>
      <c r="I5" s="311" t="s">
        <v>23514</v>
      </c>
      <c r="J5" s="311" t="s">
        <v>23547</v>
      </c>
      <c r="K5" s="456"/>
      <c r="L5" s="474"/>
      <c r="N5" s="468">
        <v>1</v>
      </c>
      <c r="O5" s="449" t="s">
        <v>23573</v>
      </c>
      <c r="P5" s="450">
        <f>J38*P3</f>
        <v>59.999999999999993</v>
      </c>
      <c r="Q5" s="450">
        <f>J38*Q3</f>
        <v>89.999999999999986</v>
      </c>
      <c r="R5" s="469">
        <f>J38*R3</f>
        <v>119.99999999999999</v>
      </c>
    </row>
    <row r="6" spans="1:20">
      <c r="A6" s="425">
        <v>4</v>
      </c>
      <c r="B6" s="278" t="s">
        <v>23503</v>
      </c>
      <c r="C6" s="440">
        <v>0.9</v>
      </c>
      <c r="D6" s="3"/>
      <c r="E6" s="276"/>
      <c r="F6" s="426">
        <v>10</v>
      </c>
      <c r="H6" s="490">
        <v>5</v>
      </c>
      <c r="I6" s="311" t="s">
        <v>23516</v>
      </c>
      <c r="J6" s="311" t="s">
        <v>23517</v>
      </c>
      <c r="K6" s="456"/>
      <c r="L6" s="474"/>
      <c r="N6" s="468">
        <v>2</v>
      </c>
      <c r="O6" s="449" t="s">
        <v>23574</v>
      </c>
      <c r="P6" s="450">
        <f>J39*P3</f>
        <v>48</v>
      </c>
      <c r="Q6" s="450">
        <f>J39*Q3</f>
        <v>72</v>
      </c>
      <c r="R6" s="469">
        <f>J39*R3</f>
        <v>96</v>
      </c>
    </row>
    <row r="7" spans="1:20">
      <c r="A7" s="425">
        <v>5</v>
      </c>
      <c r="B7" s="278" t="s">
        <v>23504</v>
      </c>
      <c r="C7" s="440">
        <v>0.9</v>
      </c>
      <c r="D7" s="3"/>
      <c r="E7" s="276"/>
      <c r="F7" s="426">
        <v>2</v>
      </c>
      <c r="H7" s="490">
        <v>6</v>
      </c>
      <c r="I7" s="311" t="s">
        <v>23508</v>
      </c>
      <c r="J7" s="311" t="s">
        <v>23518</v>
      </c>
      <c r="K7" s="456"/>
      <c r="L7" s="474"/>
      <c r="N7" s="468">
        <v>3</v>
      </c>
      <c r="O7" s="449" t="s">
        <v>23575</v>
      </c>
      <c r="P7" s="451">
        <f>P5*247</f>
        <v>14819.999999999998</v>
      </c>
      <c r="Q7" s="451">
        <f>Q5*247</f>
        <v>22229.999999999996</v>
      </c>
      <c r="R7" s="470">
        <f>R5*247</f>
        <v>29639.999999999996</v>
      </c>
    </row>
    <row r="8" spans="1:20">
      <c r="A8" s="425">
        <v>6</v>
      </c>
      <c r="B8" s="278" t="s">
        <v>23505</v>
      </c>
      <c r="C8" s="440">
        <v>0.9</v>
      </c>
      <c r="D8" s="3"/>
      <c r="E8" s="276"/>
      <c r="F8" s="426">
        <v>6</v>
      </c>
      <c r="H8" s="490">
        <v>7</v>
      </c>
      <c r="I8" s="311" t="s">
        <v>23545</v>
      </c>
      <c r="J8" s="452">
        <f>10/60</f>
        <v>0.16666666666666666</v>
      </c>
      <c r="K8" s="456"/>
      <c r="L8" s="474"/>
      <c r="N8" s="468">
        <v>4</v>
      </c>
      <c r="O8" s="449" t="s">
        <v>23576</v>
      </c>
      <c r="P8" s="451">
        <f>P6*247</f>
        <v>11856</v>
      </c>
      <c r="Q8" s="451">
        <f t="shared" ref="Q8:R8" si="0">Q6*247</f>
        <v>17784</v>
      </c>
      <c r="R8" s="470">
        <f t="shared" si="0"/>
        <v>23712</v>
      </c>
      <c r="T8" s="454"/>
    </row>
    <row r="9" spans="1:20" ht="15.75" thickBot="1">
      <c r="A9" s="425">
        <v>7</v>
      </c>
      <c r="B9" s="278" t="s">
        <v>23506</v>
      </c>
      <c r="C9" s="440">
        <v>0.95</v>
      </c>
      <c r="D9" s="3"/>
      <c r="E9" s="276"/>
      <c r="F9" s="444">
        <f>10/60</f>
        <v>0.16666666666666666</v>
      </c>
      <c r="H9" s="491">
        <v>8</v>
      </c>
      <c r="I9" s="492" t="s">
        <v>23546</v>
      </c>
      <c r="J9" s="493">
        <f>10/75</f>
        <v>0.13333333333333333</v>
      </c>
      <c r="K9" s="480"/>
      <c r="L9" s="489"/>
      <c r="N9" s="468">
        <v>3</v>
      </c>
      <c r="O9" s="449" t="s">
        <v>23529</v>
      </c>
      <c r="P9" s="451">
        <f>J41*J40*12</f>
        <v>594000</v>
      </c>
      <c r="Q9" s="451">
        <f>P9</f>
        <v>594000</v>
      </c>
      <c r="R9" s="470">
        <f>Q9</f>
        <v>594000</v>
      </c>
    </row>
    <row r="10" spans="1:20" ht="15.75" thickBot="1">
      <c r="A10" s="425">
        <v>8</v>
      </c>
      <c r="B10" s="278" t="s">
        <v>23507</v>
      </c>
      <c r="C10" s="440">
        <v>0.95</v>
      </c>
      <c r="D10" s="3"/>
      <c r="E10" s="276"/>
      <c r="F10" s="444">
        <f>10/75</f>
        <v>0.13333333333333333</v>
      </c>
      <c r="K10" s="456"/>
      <c r="N10" s="777">
        <v>4</v>
      </c>
      <c r="O10" s="779" t="s">
        <v>23531</v>
      </c>
      <c r="P10" s="451">
        <f>(J42+J43)*P3</f>
        <v>2364.3724696356276</v>
      </c>
      <c r="Q10" s="451">
        <f>(J42+J43)*P3+(Q3-P3)*J42*1.25</f>
        <v>3614.3724696356276</v>
      </c>
      <c r="R10" s="470">
        <f>(J42+J43)*P3*2</f>
        <v>4728.7449392712551</v>
      </c>
      <c r="S10" s="454"/>
    </row>
    <row r="11" spans="1:20" ht="22.5">
      <c r="A11" s="425">
        <v>9</v>
      </c>
      <c r="B11" s="278" t="s">
        <v>23508</v>
      </c>
      <c r="C11" s="440">
        <v>0.9</v>
      </c>
      <c r="D11" s="3"/>
      <c r="E11" s="276"/>
      <c r="F11" s="426">
        <v>15</v>
      </c>
      <c r="H11" s="785" t="s">
        <v>23548</v>
      </c>
      <c r="I11" s="786"/>
      <c r="J11" s="786"/>
      <c r="K11" s="786"/>
      <c r="L11" s="485"/>
      <c r="N11" s="778"/>
      <c r="O11" s="780"/>
      <c r="P11" s="462" t="s">
        <v>23536</v>
      </c>
      <c r="Q11" s="463" t="s">
        <v>23538</v>
      </c>
      <c r="R11" s="471" t="s">
        <v>23537</v>
      </c>
    </row>
    <row r="12" spans="1:20">
      <c r="A12" s="425">
        <v>10</v>
      </c>
      <c r="B12" s="278"/>
      <c r="C12" s="440"/>
      <c r="D12" s="3"/>
      <c r="E12" s="276"/>
      <c r="F12" s="426"/>
      <c r="H12" s="465"/>
      <c r="I12" s="456"/>
      <c r="J12" s="439" t="s">
        <v>23519</v>
      </c>
      <c r="K12" s="439" t="s">
        <v>23521</v>
      </c>
      <c r="L12" s="486" t="s">
        <v>23520</v>
      </c>
      <c r="N12" s="468">
        <v>5</v>
      </c>
      <c r="O12" s="449" t="s">
        <v>23539</v>
      </c>
      <c r="P12" s="451">
        <f>P10*247</f>
        <v>584000</v>
      </c>
      <c r="Q12" s="451">
        <f>Q10*247</f>
        <v>892750</v>
      </c>
      <c r="R12" s="470">
        <f>R10*247</f>
        <v>1168000</v>
      </c>
    </row>
    <row r="13" spans="1:20">
      <c r="A13" s="425">
        <v>11</v>
      </c>
      <c r="B13" s="278"/>
      <c r="C13" s="440"/>
      <c r="D13" s="3"/>
      <c r="E13" s="276"/>
      <c r="F13" s="426"/>
      <c r="H13" s="487">
        <v>1</v>
      </c>
      <c r="I13" s="311" t="s">
        <v>23512</v>
      </c>
      <c r="J13" s="311">
        <v>2</v>
      </c>
      <c r="K13" s="311">
        <v>6</v>
      </c>
      <c r="L13" s="488">
        <f>J13*K13</f>
        <v>12</v>
      </c>
      <c r="N13" s="468">
        <v>6</v>
      </c>
      <c r="O13" s="311" t="s">
        <v>23532</v>
      </c>
      <c r="P13" s="453">
        <f>J44*P3*247</f>
        <v>100000</v>
      </c>
      <c r="Q13" s="453">
        <f>J44*Q3*247</f>
        <v>150000</v>
      </c>
      <c r="R13" s="472">
        <f>J44*R3*247</f>
        <v>200000</v>
      </c>
    </row>
    <row r="14" spans="1:20">
      <c r="A14" s="425">
        <v>12</v>
      </c>
      <c r="B14" s="278"/>
      <c r="C14" s="440"/>
      <c r="D14" s="3"/>
      <c r="E14" s="276"/>
      <c r="F14" s="426"/>
      <c r="H14" s="487">
        <v>2</v>
      </c>
      <c r="I14" s="311" t="s">
        <v>23522</v>
      </c>
      <c r="J14" s="311">
        <v>7</v>
      </c>
      <c r="K14" s="311">
        <v>2</v>
      </c>
      <c r="L14" s="488">
        <f t="shared" ref="L14:L17" si="1">J14*K14</f>
        <v>14</v>
      </c>
      <c r="N14" s="468">
        <v>7</v>
      </c>
      <c r="O14" s="311" t="s">
        <v>23533</v>
      </c>
      <c r="P14" s="453">
        <f>J45*P3*247</f>
        <v>60000</v>
      </c>
      <c r="Q14" s="453">
        <f>J45*Q3*247</f>
        <v>90000</v>
      </c>
      <c r="R14" s="472">
        <f>J45*R3*247</f>
        <v>120000</v>
      </c>
    </row>
    <row r="15" spans="1:20">
      <c r="A15" s="425">
        <v>13</v>
      </c>
      <c r="B15" s="438"/>
      <c r="C15" s="440"/>
      <c r="D15" s="3"/>
      <c r="E15" s="276"/>
      <c r="F15" s="426"/>
      <c r="H15" s="487">
        <v>3</v>
      </c>
      <c r="I15" s="311" t="s">
        <v>23522</v>
      </c>
      <c r="J15" s="311">
        <v>7</v>
      </c>
      <c r="K15" s="311">
        <v>2</v>
      </c>
      <c r="L15" s="488">
        <f t="shared" si="1"/>
        <v>14</v>
      </c>
      <c r="N15" s="468">
        <v>8</v>
      </c>
      <c r="O15" s="311" t="s">
        <v>23534</v>
      </c>
      <c r="P15" s="453">
        <f>J51*P3*247</f>
        <v>24000</v>
      </c>
      <c r="Q15" s="453">
        <f>J51*Q3*247</f>
        <v>36000</v>
      </c>
      <c r="R15" s="472">
        <f>J51*R3*247</f>
        <v>48000</v>
      </c>
    </row>
    <row r="16" spans="1:20">
      <c r="A16" s="425">
        <v>14</v>
      </c>
      <c r="B16" s="311"/>
      <c r="C16" s="440"/>
      <c r="D16" s="3"/>
      <c r="E16" s="276"/>
      <c r="F16" s="426"/>
      <c r="H16" s="487">
        <v>4</v>
      </c>
      <c r="I16" s="311" t="s">
        <v>23508</v>
      </c>
      <c r="J16" s="311">
        <v>1</v>
      </c>
      <c r="K16" s="311">
        <v>15</v>
      </c>
      <c r="L16" s="488">
        <f t="shared" si="1"/>
        <v>15</v>
      </c>
      <c r="N16" s="473"/>
      <c r="O16" s="456"/>
      <c r="P16" s="456"/>
      <c r="Q16" s="456"/>
      <c r="R16" s="474"/>
    </row>
    <row r="17" spans="1:18">
      <c r="A17" s="425">
        <v>15</v>
      </c>
      <c r="B17" s="311"/>
      <c r="C17" s="440"/>
      <c r="D17" s="3"/>
      <c r="E17" s="276"/>
      <c r="F17" s="426"/>
      <c r="H17" s="487">
        <v>5</v>
      </c>
      <c r="I17" s="311" t="s">
        <v>23516</v>
      </c>
      <c r="J17" s="311">
        <v>1.5</v>
      </c>
      <c r="K17" s="311">
        <v>10</v>
      </c>
      <c r="L17" s="488">
        <f t="shared" si="1"/>
        <v>15</v>
      </c>
      <c r="N17" s="465"/>
      <c r="O17" s="458" t="s">
        <v>23530</v>
      </c>
      <c r="P17" s="452">
        <f>P9+P12+P13+P14+P15</f>
        <v>1362000</v>
      </c>
      <c r="Q17" s="452">
        <f>Q9+Q12+Q13+Q14+Q15</f>
        <v>1762750</v>
      </c>
      <c r="R17" s="475">
        <f>R9+R12+R13+R14+R15</f>
        <v>2130000</v>
      </c>
    </row>
    <row r="18" spans="1:18">
      <c r="A18" s="425">
        <v>16</v>
      </c>
      <c r="B18" s="311"/>
      <c r="C18" s="440"/>
      <c r="D18" s="3"/>
      <c r="E18" s="276"/>
      <c r="F18" s="426"/>
      <c r="H18" s="487">
        <v>6</v>
      </c>
      <c r="I18" s="311" t="s">
        <v>23523</v>
      </c>
      <c r="J18" s="311">
        <v>1</v>
      </c>
      <c r="K18" s="311">
        <v>2</v>
      </c>
      <c r="L18" s="488">
        <v>10</v>
      </c>
      <c r="N18" s="465"/>
      <c r="O18" s="459" t="s">
        <v>23578</v>
      </c>
      <c r="P18" s="452">
        <f>P17/P7</f>
        <v>91.902834008097173</v>
      </c>
      <c r="Q18" s="452">
        <f t="shared" ref="Q18:R18" si="2">Q17/Q7</f>
        <v>79.295996401259572</v>
      </c>
      <c r="R18" s="475">
        <f t="shared" si="2"/>
        <v>71.862348178137665</v>
      </c>
    </row>
    <row r="19" spans="1:18" ht="15.75" thickBot="1">
      <c r="A19" s="425">
        <v>17</v>
      </c>
      <c r="B19" s="311"/>
      <c r="C19" s="440"/>
      <c r="D19" s="3"/>
      <c r="E19" s="276"/>
      <c r="F19" s="426"/>
      <c r="H19" s="499"/>
      <c r="I19" s="480" t="s">
        <v>23557</v>
      </c>
      <c r="J19" s="480"/>
      <c r="K19" s="480"/>
      <c r="L19" s="489">
        <f>SUM(L13:L18)</f>
        <v>80</v>
      </c>
      <c r="N19" s="465"/>
      <c r="O19" s="459" t="s">
        <v>23579</v>
      </c>
      <c r="P19" s="457">
        <f>P17/P8</f>
        <v>114.87854251012146</v>
      </c>
      <c r="Q19" s="457">
        <f t="shared" ref="Q19:R19" si="3">Q17/Q8</f>
        <v>99.119995501574451</v>
      </c>
      <c r="R19" s="476">
        <f t="shared" si="3"/>
        <v>89.827935222672068</v>
      </c>
    </row>
    <row r="20" spans="1:18" ht="15.75" thickBot="1">
      <c r="A20" s="425">
        <v>18</v>
      </c>
      <c r="B20" s="311"/>
      <c r="C20" s="440"/>
      <c r="D20" s="3"/>
      <c r="E20" s="276"/>
      <c r="F20" s="426"/>
      <c r="N20" s="477" t="s">
        <v>23540</v>
      </c>
      <c r="O20" s="456"/>
      <c r="P20" s="464">
        <f>J42*P3</f>
        <v>2000</v>
      </c>
      <c r="Q20" s="464">
        <f>J42*Q3+(Q3-P3)*1.25</f>
        <v>3005</v>
      </c>
      <c r="R20" s="478">
        <f>J42*R3/2</f>
        <v>2000</v>
      </c>
    </row>
    <row r="21" spans="1:18">
      <c r="A21" s="425">
        <v>19</v>
      </c>
      <c r="B21" s="279"/>
      <c r="C21" s="441"/>
      <c r="D21" s="3"/>
      <c r="E21" s="414"/>
      <c r="F21" s="427"/>
      <c r="H21" s="501"/>
      <c r="I21" s="494" t="s">
        <v>23524</v>
      </c>
      <c r="J21" s="494">
        <f>8*60</f>
        <v>480</v>
      </c>
      <c r="K21" s="787" t="s">
        <v>121</v>
      </c>
      <c r="L21" s="788"/>
      <c r="N21" s="477" t="s">
        <v>23580</v>
      </c>
      <c r="O21" s="456"/>
      <c r="P21" s="464">
        <f>P20/P5</f>
        <v>33.333333333333336</v>
      </c>
      <c r="Q21" s="464">
        <f t="shared" ref="Q21" si="4">Q20/Q5</f>
        <v>33.388888888888893</v>
      </c>
      <c r="R21" s="478">
        <f>R20/R5*2</f>
        <v>33.333333333333336</v>
      </c>
    </row>
    <row r="22" spans="1:18" ht="15.75" thickBot="1">
      <c r="A22" s="425">
        <v>20</v>
      </c>
      <c r="B22" s="279"/>
      <c r="C22" s="441"/>
      <c r="D22" s="3"/>
      <c r="E22" s="414"/>
      <c r="F22" s="427"/>
      <c r="H22" s="490"/>
      <c r="I22" s="311" t="s">
        <v>23525</v>
      </c>
      <c r="J22" s="311">
        <f>L19</f>
        <v>80</v>
      </c>
      <c r="K22" s="789" t="s">
        <v>121</v>
      </c>
      <c r="L22" s="790"/>
      <c r="N22" s="513" t="s">
        <v>23581</v>
      </c>
      <c r="O22" s="480"/>
      <c r="P22" s="514">
        <f>P20/P6</f>
        <v>41.666666666666664</v>
      </c>
      <c r="Q22" s="514">
        <f t="shared" ref="Q22" si="5">Q20/Q6</f>
        <v>41.736111111111114</v>
      </c>
      <c r="R22" s="515">
        <f>R20/R6*2</f>
        <v>41.666666666666664</v>
      </c>
    </row>
    <row r="23" spans="1:18">
      <c r="A23" s="425">
        <v>21</v>
      </c>
      <c r="B23" s="279"/>
      <c r="C23" s="441"/>
      <c r="D23" s="3"/>
      <c r="E23" s="414"/>
      <c r="F23" s="427"/>
      <c r="H23" s="490"/>
      <c r="I23" s="311" t="s">
        <v>23526</v>
      </c>
      <c r="J23" s="311">
        <f>J21-J22</f>
        <v>400</v>
      </c>
      <c r="K23" s="789" t="s">
        <v>121</v>
      </c>
      <c r="L23" s="790"/>
      <c r="N23" s="481"/>
      <c r="O23" s="482" t="s">
        <v>23544</v>
      </c>
      <c r="P23" s="482"/>
      <c r="Q23" s="482"/>
      <c r="R23" s="495"/>
    </row>
    <row r="24" spans="1:18">
      <c r="A24" s="425">
        <v>22</v>
      </c>
      <c r="B24" s="279"/>
      <c r="C24" s="441"/>
      <c r="D24" s="3"/>
      <c r="E24" s="414"/>
      <c r="F24" s="427"/>
      <c r="H24" s="490"/>
      <c r="I24" s="483" t="s">
        <v>23555</v>
      </c>
      <c r="J24" s="484">
        <f>J8*J23</f>
        <v>66.666666666666657</v>
      </c>
      <c r="K24" s="781" t="s">
        <v>23475</v>
      </c>
      <c r="L24" s="782"/>
      <c r="N24" s="465"/>
      <c r="O24" s="311" t="s">
        <v>23582</v>
      </c>
      <c r="P24" s="516">
        <f>P18+J46*J49</f>
        <v>357.98683400809716</v>
      </c>
      <c r="Q24" s="516">
        <f>Q18+J46*J49</f>
        <v>345.37999640125958</v>
      </c>
      <c r="R24" s="517">
        <f>R18+J46*J49</f>
        <v>337.94634817813767</v>
      </c>
    </row>
    <row r="25" spans="1:18" ht="15.75" thickBot="1">
      <c r="A25" s="425">
        <v>23</v>
      </c>
      <c r="B25" s="415"/>
      <c r="C25" s="441"/>
      <c r="D25" s="3"/>
      <c r="E25" s="414"/>
      <c r="F25" s="427"/>
      <c r="H25" s="491"/>
      <c r="I25" s="496" t="s">
        <v>23556</v>
      </c>
      <c r="J25" s="497">
        <f>J9*J23</f>
        <v>53.333333333333336</v>
      </c>
      <c r="K25" s="783" t="s">
        <v>23475</v>
      </c>
      <c r="L25" s="784"/>
      <c r="N25" s="465"/>
      <c r="O25" s="311" t="s">
        <v>23583</v>
      </c>
      <c r="P25" s="516">
        <f>P19+J46*J49</f>
        <v>380.96254251012147</v>
      </c>
      <c r="Q25" s="516">
        <f>Q19+J46*J49</f>
        <v>365.20399550157447</v>
      </c>
      <c r="R25" s="517">
        <f>R19+J46*J49</f>
        <v>355.91193522267207</v>
      </c>
    </row>
    <row r="26" spans="1:18" ht="15.75" thickBot="1">
      <c r="A26" s="425">
        <v>24</v>
      </c>
      <c r="B26" s="415"/>
      <c r="C26" s="441"/>
      <c r="D26" s="3"/>
      <c r="E26" s="414"/>
      <c r="F26" s="427"/>
      <c r="N26" s="479"/>
      <c r="O26" s="492" t="s">
        <v>23584</v>
      </c>
      <c r="P26" s="518">
        <f>P19+J47*J49</f>
        <v>684.15187584345472</v>
      </c>
      <c r="Q26" s="518">
        <f>Q19+J47*J49</f>
        <v>668.39332883490772</v>
      </c>
      <c r="R26" s="519">
        <f>R19+J47*J49</f>
        <v>659.10126855600538</v>
      </c>
    </row>
    <row r="27" spans="1:18" ht="15.75" thickBot="1">
      <c r="A27" s="425">
        <v>25</v>
      </c>
      <c r="B27" s="278"/>
      <c r="C27" s="441"/>
      <c r="D27" s="3"/>
      <c r="E27" s="414"/>
      <c r="F27" s="427"/>
      <c r="H27" s="503"/>
      <c r="I27" s="504" t="s">
        <v>23554</v>
      </c>
      <c r="J27" s="494"/>
      <c r="K27" s="494"/>
      <c r="L27" s="505"/>
    </row>
    <row r="28" spans="1:18">
      <c r="A28" s="425">
        <v>26</v>
      </c>
      <c r="B28" s="278"/>
      <c r="C28" s="441"/>
      <c r="D28" s="3"/>
      <c r="E28" s="414"/>
      <c r="F28" s="427"/>
      <c r="H28" s="487" t="s">
        <v>21</v>
      </c>
      <c r="I28" s="311" t="s">
        <v>22</v>
      </c>
      <c r="J28" s="311" t="s">
        <v>23550</v>
      </c>
      <c r="K28" s="311" t="s">
        <v>23551</v>
      </c>
      <c r="L28" s="488" t="s">
        <v>23552</v>
      </c>
      <c r="N28" s="771" t="s">
        <v>23535</v>
      </c>
      <c r="O28" s="772"/>
      <c r="P28" s="772"/>
      <c r="Q28" s="772"/>
      <c r="R28" s="773"/>
    </row>
    <row r="29" spans="1:18">
      <c r="A29" s="425">
        <v>27</v>
      </c>
      <c r="B29" s="278"/>
      <c r="C29" s="441"/>
      <c r="D29" s="3"/>
      <c r="E29" s="414"/>
      <c r="F29" s="427"/>
      <c r="H29" s="487">
        <v>1</v>
      </c>
      <c r="I29" s="311" t="s">
        <v>23549</v>
      </c>
      <c r="J29" s="311">
        <f>25/1000</f>
        <v>2.5000000000000001E-2</v>
      </c>
      <c r="K29" s="311">
        <v>68.2</v>
      </c>
      <c r="L29" s="488">
        <f>J29*K29</f>
        <v>1.7050000000000001</v>
      </c>
      <c r="N29" s="511"/>
      <c r="O29" s="512"/>
      <c r="P29" s="665" t="s">
        <v>23527</v>
      </c>
      <c r="Q29" s="665"/>
      <c r="R29" s="774"/>
    </row>
    <row r="30" spans="1:18">
      <c r="A30" s="425">
        <v>28</v>
      </c>
      <c r="B30" s="278"/>
      <c r="C30" s="441"/>
      <c r="D30" s="3"/>
      <c r="E30" s="414"/>
      <c r="F30" s="427"/>
      <c r="H30" s="487">
        <v>2</v>
      </c>
      <c r="I30" s="311" t="s">
        <v>23553</v>
      </c>
      <c r="J30" s="311">
        <v>1</v>
      </c>
      <c r="K30" s="311">
        <f>1.38*1.12</f>
        <v>1.5456000000000001</v>
      </c>
      <c r="L30" s="488">
        <f t="shared" ref="L30" si="6">J30*K30</f>
        <v>1.5456000000000001</v>
      </c>
      <c r="N30" s="465"/>
      <c r="O30" s="512"/>
      <c r="P30" s="461">
        <v>8</v>
      </c>
      <c r="Q30" s="460">
        <v>12</v>
      </c>
      <c r="R30" s="466">
        <v>16</v>
      </c>
    </row>
    <row r="31" spans="1:18" ht="15.75" thickBot="1">
      <c r="A31" s="425">
        <v>29</v>
      </c>
      <c r="B31" s="415"/>
      <c r="C31" s="441"/>
      <c r="D31" s="3"/>
      <c r="E31" s="414"/>
      <c r="F31" s="427"/>
      <c r="H31" s="500">
        <v>3</v>
      </c>
      <c r="I31" s="492" t="s">
        <v>23561</v>
      </c>
      <c r="J31" s="492">
        <v>1</v>
      </c>
      <c r="K31" s="492">
        <v>5</v>
      </c>
      <c r="L31" s="498">
        <f t="shared" ref="L31" si="7">J31*K31</f>
        <v>5</v>
      </c>
      <c r="N31" s="467" t="s">
        <v>21</v>
      </c>
      <c r="O31" s="455" t="s">
        <v>22</v>
      </c>
      <c r="P31" s="775" t="s">
        <v>23519</v>
      </c>
      <c r="Q31" s="775"/>
      <c r="R31" s="776"/>
    </row>
    <row r="32" spans="1:18">
      <c r="A32" s="425">
        <v>30</v>
      </c>
      <c r="B32" s="415"/>
      <c r="C32" s="441"/>
      <c r="D32" s="3"/>
      <c r="E32" s="414"/>
      <c r="F32" s="427"/>
      <c r="H32" s="502"/>
      <c r="I32" s="456"/>
      <c r="J32" s="456"/>
      <c r="K32" s="456"/>
      <c r="L32" s="456"/>
      <c r="N32" s="468">
        <v>1</v>
      </c>
      <c r="O32" s="449" t="s">
        <v>23573</v>
      </c>
      <c r="P32" s="450">
        <f>P5*2</f>
        <v>119.99999999999999</v>
      </c>
      <c r="Q32" s="450">
        <f t="shared" ref="Q32:R33" si="8">Q5*2</f>
        <v>179.99999999999997</v>
      </c>
      <c r="R32" s="450">
        <f t="shared" si="8"/>
        <v>239.99999999999997</v>
      </c>
    </row>
    <row r="33" spans="1:18">
      <c r="A33" s="425">
        <v>31</v>
      </c>
      <c r="B33" s="415"/>
      <c r="C33" s="441"/>
      <c r="D33" s="3"/>
      <c r="E33" s="414"/>
      <c r="F33" s="427"/>
      <c r="H33" s="502"/>
      <c r="I33" s="456"/>
      <c r="J33" s="456"/>
      <c r="K33" s="456"/>
      <c r="L33" s="456"/>
      <c r="N33" s="468">
        <v>2</v>
      </c>
      <c r="O33" s="449" t="s">
        <v>23574</v>
      </c>
      <c r="P33" s="450">
        <f>P6*2</f>
        <v>96</v>
      </c>
      <c r="Q33" s="450">
        <f t="shared" si="8"/>
        <v>144</v>
      </c>
      <c r="R33" s="450">
        <f t="shared" si="8"/>
        <v>192</v>
      </c>
    </row>
    <row r="34" spans="1:18">
      <c r="A34" s="425">
        <v>32</v>
      </c>
      <c r="B34" s="415"/>
      <c r="C34" s="441"/>
      <c r="D34" s="3"/>
      <c r="E34" s="414"/>
      <c r="F34" s="427"/>
      <c r="H34" s="502"/>
      <c r="I34" s="456"/>
      <c r="J34" s="456"/>
      <c r="K34" s="456"/>
      <c r="L34" s="456"/>
      <c r="N34" s="468">
        <v>3</v>
      </c>
      <c r="O34" s="449" t="s">
        <v>23575</v>
      </c>
      <c r="P34" s="451">
        <f>P32*247</f>
        <v>29639.999999999996</v>
      </c>
      <c r="Q34" s="451">
        <f>Q32*247</f>
        <v>44459.999999999993</v>
      </c>
      <c r="R34" s="470">
        <f>R32*247</f>
        <v>59279.999999999993</v>
      </c>
    </row>
    <row r="35" spans="1:18">
      <c r="A35" s="425">
        <v>33</v>
      </c>
      <c r="B35" s="415"/>
      <c r="C35" s="441"/>
      <c r="D35" s="3"/>
      <c r="E35" s="414"/>
      <c r="F35" s="427"/>
      <c r="H35" s="502"/>
      <c r="I35" s="456"/>
      <c r="J35" s="456"/>
      <c r="K35" s="456"/>
      <c r="L35" s="456"/>
      <c r="N35" s="468">
        <v>4</v>
      </c>
      <c r="O35" s="449" t="s">
        <v>23576</v>
      </c>
      <c r="P35" s="451">
        <f>P33*247</f>
        <v>23712</v>
      </c>
      <c r="Q35" s="451">
        <f t="shared" ref="Q35:R35" si="9">Q33*247</f>
        <v>35568</v>
      </c>
      <c r="R35" s="470">
        <f t="shared" si="9"/>
        <v>47424</v>
      </c>
    </row>
    <row r="36" spans="1:18">
      <c r="A36" s="425">
        <v>34</v>
      </c>
      <c r="B36" s="415"/>
      <c r="C36" s="441"/>
      <c r="D36" s="3"/>
      <c r="E36" s="414"/>
      <c r="F36" s="427"/>
      <c r="N36" s="468">
        <v>3</v>
      </c>
      <c r="O36" s="449" t="s">
        <v>23529</v>
      </c>
      <c r="P36" s="451">
        <f>P9</f>
        <v>594000</v>
      </c>
      <c r="Q36" s="451">
        <f>P36</f>
        <v>594000</v>
      </c>
      <c r="R36" s="470">
        <f>Q36</f>
        <v>594000</v>
      </c>
    </row>
    <row r="37" spans="1:18">
      <c r="A37" s="425">
        <v>35</v>
      </c>
      <c r="B37" s="415"/>
      <c r="C37" s="441"/>
      <c r="D37" s="3"/>
      <c r="E37" s="414"/>
      <c r="F37" s="427"/>
      <c r="H37" s="770" t="s">
        <v>23559</v>
      </c>
      <c r="I37" s="770"/>
      <c r="J37" s="770"/>
      <c r="K37" s="770"/>
      <c r="L37" s="770"/>
      <c r="N37" s="777">
        <v>4</v>
      </c>
      <c r="O37" s="779" t="s">
        <v>23531</v>
      </c>
      <c r="P37" s="451">
        <f>P10*2</f>
        <v>4728.7449392712551</v>
      </c>
      <c r="Q37" s="451">
        <f t="shared" ref="Q37:R37" si="10">Q10*2</f>
        <v>7228.7449392712551</v>
      </c>
      <c r="R37" s="451">
        <f t="shared" si="10"/>
        <v>9457.4898785425103</v>
      </c>
    </row>
    <row r="38" spans="1:18" ht="33.75">
      <c r="A38" s="425">
        <v>36</v>
      </c>
      <c r="B38" s="415"/>
      <c r="C38" s="441"/>
      <c r="D38" s="3"/>
      <c r="E38" s="414"/>
      <c r="F38" s="427"/>
      <c r="H38" s="311">
        <v>1</v>
      </c>
      <c r="I38" s="311" t="s">
        <v>23571</v>
      </c>
      <c r="J38" s="452">
        <f>J24/8*IF(J50=0,1,J50/100)</f>
        <v>7.4999999999999991</v>
      </c>
      <c r="N38" s="778"/>
      <c r="O38" s="780"/>
      <c r="P38" s="462" t="s">
        <v>23541</v>
      </c>
      <c r="Q38" s="463" t="s">
        <v>23542</v>
      </c>
      <c r="R38" s="471" t="s">
        <v>23543</v>
      </c>
    </row>
    <row r="39" spans="1:18">
      <c r="A39" s="425">
        <v>37</v>
      </c>
      <c r="B39" s="415"/>
      <c r="C39" s="441"/>
      <c r="D39" s="3"/>
      <c r="E39" s="414"/>
      <c r="F39" s="427"/>
      <c r="H39" s="311">
        <v>2</v>
      </c>
      <c r="I39" s="311" t="s">
        <v>23572</v>
      </c>
      <c r="J39" s="452">
        <f>J25/8*IF(J50=0,1,J50/100)</f>
        <v>6</v>
      </c>
      <c r="N39" s="468">
        <v>5</v>
      </c>
      <c r="O39" s="449" t="s">
        <v>23539</v>
      </c>
      <c r="P39" s="451">
        <f>P37*247</f>
        <v>1168000</v>
      </c>
      <c r="Q39" s="451">
        <f>Q37*247</f>
        <v>1785500</v>
      </c>
      <c r="R39" s="470">
        <f>R37*247</f>
        <v>2336000</v>
      </c>
    </row>
    <row r="40" spans="1:18">
      <c r="A40" s="425">
        <v>38</v>
      </c>
      <c r="B40" s="415"/>
      <c r="C40" s="441"/>
      <c r="D40" s="3"/>
      <c r="E40" s="414"/>
      <c r="F40" s="427"/>
      <c r="H40" s="311">
        <v>3</v>
      </c>
      <c r="I40" s="311" t="s">
        <v>23558</v>
      </c>
      <c r="J40" s="452">
        <v>90</v>
      </c>
      <c r="N40" s="468">
        <v>6</v>
      </c>
      <c r="O40" s="311" t="s">
        <v>23532</v>
      </c>
      <c r="P40" s="453">
        <f>P13*2</f>
        <v>200000</v>
      </c>
      <c r="Q40" s="453">
        <f t="shared" ref="Q40:R40" si="11">Q13*2</f>
        <v>300000</v>
      </c>
      <c r="R40" s="453">
        <f t="shared" si="11"/>
        <v>400000</v>
      </c>
    </row>
    <row r="41" spans="1:18">
      <c r="A41" s="425">
        <v>39</v>
      </c>
      <c r="B41" s="415"/>
      <c r="C41" s="441"/>
      <c r="D41" s="3"/>
      <c r="E41" s="414"/>
      <c r="F41" s="427"/>
      <c r="H41" s="311">
        <v>4</v>
      </c>
      <c r="I41" s="448" t="s">
        <v>23560</v>
      </c>
      <c r="J41" s="506">
        <f>550</f>
        <v>550</v>
      </c>
      <c r="K41" s="445"/>
      <c r="N41" s="468">
        <v>7</v>
      </c>
      <c r="O41" s="311" t="s">
        <v>23533</v>
      </c>
      <c r="P41" s="453">
        <f t="shared" ref="P41:R42" si="12">P14*2</f>
        <v>120000</v>
      </c>
      <c r="Q41" s="453">
        <f t="shared" si="12"/>
        <v>180000</v>
      </c>
      <c r="R41" s="453">
        <f t="shared" si="12"/>
        <v>240000</v>
      </c>
    </row>
    <row r="42" spans="1:18">
      <c r="A42" s="425">
        <v>40</v>
      </c>
      <c r="B42" s="415"/>
      <c r="C42" s="441"/>
      <c r="D42" s="3"/>
      <c r="E42" s="414"/>
      <c r="F42" s="427"/>
      <c r="H42" s="311">
        <v>5</v>
      </c>
      <c r="I42" s="448" t="s">
        <v>23562</v>
      </c>
      <c r="J42" s="506">
        <v>250</v>
      </c>
      <c r="K42" s="446"/>
      <c r="N42" s="468">
        <v>8</v>
      </c>
      <c r="O42" s="311" t="s">
        <v>23534</v>
      </c>
      <c r="P42" s="453">
        <f t="shared" si="12"/>
        <v>48000</v>
      </c>
      <c r="Q42" s="453">
        <f t="shared" si="12"/>
        <v>72000</v>
      </c>
      <c r="R42" s="453">
        <f t="shared" si="12"/>
        <v>96000</v>
      </c>
    </row>
    <row r="43" spans="1:18">
      <c r="A43" s="425">
        <v>41</v>
      </c>
      <c r="B43" s="415"/>
      <c r="C43" s="441"/>
      <c r="D43" s="3"/>
      <c r="E43" s="414"/>
      <c r="F43" s="427"/>
      <c r="H43" s="311">
        <v>6</v>
      </c>
      <c r="I43" s="448" t="s">
        <v>23563</v>
      </c>
      <c r="J43" s="506">
        <f>15000*12/247/8*0.5</f>
        <v>45.546558704453439</v>
      </c>
      <c r="K43" s="447"/>
      <c r="N43" s="473"/>
      <c r="O43" s="456"/>
      <c r="P43" s="456"/>
      <c r="Q43" s="456"/>
      <c r="R43" s="474"/>
    </row>
    <row r="44" spans="1:18">
      <c r="A44" s="425">
        <v>42</v>
      </c>
      <c r="B44" s="415"/>
      <c r="C44" s="441"/>
      <c r="D44" s="3"/>
      <c r="E44" s="414"/>
      <c r="F44" s="427"/>
      <c r="H44" s="311">
        <v>7</v>
      </c>
      <c r="I44" s="448" t="s">
        <v>23564</v>
      </c>
      <c r="J44" s="506">
        <f>100000/247/8</f>
        <v>50.607287449392715</v>
      </c>
      <c r="K44" s="447"/>
      <c r="N44" s="465"/>
      <c r="O44" s="458" t="s">
        <v>23530</v>
      </c>
      <c r="P44" s="452">
        <f>P36+P39+P40+P41+P42</f>
        <v>2130000</v>
      </c>
      <c r="Q44" s="452">
        <f>Q36+Q39+Q40+Q41+Q42</f>
        <v>2931500</v>
      </c>
      <c r="R44" s="475">
        <f>R36+R39+R40+R41+R42</f>
        <v>3666000</v>
      </c>
    </row>
    <row r="45" spans="1:18">
      <c r="A45" s="425">
        <v>43</v>
      </c>
      <c r="B45" s="415"/>
      <c r="C45" s="441"/>
      <c r="D45" s="3"/>
      <c r="E45" s="414"/>
      <c r="F45" s="427"/>
      <c r="H45" s="311">
        <v>8</v>
      </c>
      <c r="I45" s="448" t="s">
        <v>23565</v>
      </c>
      <c r="J45" s="506">
        <f>5000*12/247/8</f>
        <v>30.364372469635626</v>
      </c>
      <c r="K45" s="447"/>
      <c r="N45" s="465"/>
      <c r="O45" s="459" t="s">
        <v>23578</v>
      </c>
      <c r="P45" s="452">
        <f>P44/P34</f>
        <v>71.862348178137665</v>
      </c>
      <c r="Q45" s="452">
        <f t="shared" ref="Q45" si="13">Q44/Q34</f>
        <v>65.935672514619895</v>
      </c>
      <c r="R45" s="475">
        <f t="shared" ref="R45" si="14">R44/R34</f>
        <v>61.842105263157904</v>
      </c>
    </row>
    <row r="46" spans="1:18">
      <c r="A46" s="425">
        <v>44</v>
      </c>
      <c r="B46" s="415"/>
      <c r="C46" s="441"/>
      <c r="D46" s="3"/>
      <c r="E46" s="414"/>
      <c r="F46" s="427"/>
      <c r="H46" s="311">
        <v>9</v>
      </c>
      <c r="I46" s="448" t="s">
        <v>23568</v>
      </c>
      <c r="J46" s="506">
        <f>L29+(L30/J48)</f>
        <v>3.9130000000000003</v>
      </c>
      <c r="N46" s="465"/>
      <c r="O46" s="459" t="s">
        <v>23579</v>
      </c>
      <c r="P46" s="457">
        <f>P44/P35</f>
        <v>89.827935222672068</v>
      </c>
      <c r="Q46" s="457">
        <f t="shared" ref="Q46:R46" si="15">Q44/Q35</f>
        <v>82.419590643274859</v>
      </c>
      <c r="R46" s="476">
        <f t="shared" si="15"/>
        <v>77.30263157894737</v>
      </c>
    </row>
    <row r="47" spans="1:18">
      <c r="A47" s="425">
        <v>45</v>
      </c>
      <c r="B47" s="415"/>
      <c r="C47" s="441"/>
      <c r="D47" s="3"/>
      <c r="E47" s="414"/>
      <c r="F47" s="427"/>
      <c r="H47" s="311">
        <v>10</v>
      </c>
      <c r="I47" s="448" t="s">
        <v>23569</v>
      </c>
      <c r="J47" s="506">
        <f>L29+(L31/0.75)</f>
        <v>8.3716666666666661</v>
      </c>
      <c r="N47" s="477" t="s">
        <v>23540</v>
      </c>
      <c r="O47" s="456"/>
      <c r="P47" s="464">
        <f>P20</f>
        <v>2000</v>
      </c>
      <c r="Q47" s="464">
        <f t="shared" ref="Q47:R47" si="16">Q20</f>
        <v>3005</v>
      </c>
      <c r="R47" s="464">
        <f t="shared" si="16"/>
        <v>2000</v>
      </c>
    </row>
    <row r="48" spans="1:18">
      <c r="A48" s="425">
        <v>46</v>
      </c>
      <c r="B48" s="415"/>
      <c r="C48" s="441"/>
      <c r="D48" s="3"/>
      <c r="E48" s="414"/>
      <c r="F48" s="427"/>
      <c r="H48" s="507">
        <v>11</v>
      </c>
      <c r="I48" s="508" t="s">
        <v>23567</v>
      </c>
      <c r="J48" s="506">
        <v>0.7</v>
      </c>
      <c r="N48" s="477" t="s">
        <v>23580</v>
      </c>
      <c r="O48" s="456"/>
      <c r="P48" s="464">
        <f>P47/P32*2</f>
        <v>33.333333333333336</v>
      </c>
      <c r="Q48" s="464">
        <f>Q47/Q32*2</f>
        <v>33.388888888888893</v>
      </c>
      <c r="R48" s="478">
        <f>R47/R32*2*2</f>
        <v>33.333333333333336</v>
      </c>
    </row>
    <row r="49" spans="1:18" ht="15.75" thickBot="1">
      <c r="A49" s="425">
        <v>47</v>
      </c>
      <c r="B49" s="415"/>
      <c r="C49" s="441"/>
      <c r="D49" s="3"/>
      <c r="E49" s="414"/>
      <c r="F49" s="427"/>
      <c r="H49" s="509">
        <v>12</v>
      </c>
      <c r="I49" s="510" t="s">
        <v>23566</v>
      </c>
      <c r="J49" s="452">
        <v>68</v>
      </c>
      <c r="N49" s="513" t="s">
        <v>23581</v>
      </c>
      <c r="O49" s="480"/>
      <c r="P49" s="514">
        <f>P47/P33*2</f>
        <v>41.666666666666664</v>
      </c>
      <c r="Q49" s="514">
        <f>Q47/Q33*2</f>
        <v>41.736111111111114</v>
      </c>
      <c r="R49" s="515">
        <f>R47/R33*2*2</f>
        <v>41.666666666666664</v>
      </c>
    </row>
    <row r="50" spans="1:18">
      <c r="A50" s="425">
        <v>48</v>
      </c>
      <c r="B50" s="415"/>
      <c r="C50" s="441"/>
      <c r="D50" s="3"/>
      <c r="E50" s="414"/>
      <c r="F50" s="427"/>
      <c r="H50" s="509">
        <v>13</v>
      </c>
      <c r="I50" s="510" t="s">
        <v>23570</v>
      </c>
      <c r="J50" s="452">
        <v>90</v>
      </c>
      <c r="N50" s="481"/>
      <c r="O50" s="482" t="s">
        <v>23544</v>
      </c>
      <c r="P50" s="482"/>
      <c r="Q50" s="482"/>
      <c r="R50" s="495"/>
    </row>
    <row r="51" spans="1:18">
      <c r="A51" s="425">
        <v>49</v>
      </c>
      <c r="B51" s="415"/>
      <c r="C51" s="441"/>
      <c r="D51" s="3"/>
      <c r="E51" s="414"/>
      <c r="F51" s="427"/>
      <c r="H51" s="509">
        <v>14</v>
      </c>
      <c r="I51" s="510" t="s">
        <v>23577</v>
      </c>
      <c r="J51" s="452">
        <f>2000*12/247/8</f>
        <v>12.145748987854251</v>
      </c>
      <c r="N51" s="465"/>
      <c r="O51" s="311" t="s">
        <v>23582</v>
      </c>
      <c r="P51" s="516">
        <f>P45+J46*J49</f>
        <v>337.94634817813767</v>
      </c>
      <c r="Q51" s="516">
        <f>Q45+J46*J49</f>
        <v>332.01967251461991</v>
      </c>
      <c r="R51" s="517">
        <f>R45+J46*J49</f>
        <v>327.92610526315792</v>
      </c>
    </row>
    <row r="52" spans="1:18" ht="15.75" thickBot="1">
      <c r="A52" s="428">
        <v>50</v>
      </c>
      <c r="B52" s="280"/>
      <c r="C52" s="442"/>
      <c r="D52" s="181"/>
      <c r="E52" s="277"/>
      <c r="F52" s="429"/>
      <c r="N52" s="465"/>
      <c r="O52" s="311" t="s">
        <v>23583</v>
      </c>
      <c r="P52" s="516">
        <f>P46+J46*J49</f>
        <v>355.91193522267207</v>
      </c>
      <c r="Q52" s="516">
        <f>Q46+J46*J49</f>
        <v>348.50359064327483</v>
      </c>
      <c r="R52" s="517">
        <f>R46+J46*J49</f>
        <v>343.38663157894734</v>
      </c>
    </row>
    <row r="53" spans="1:18" ht="15.75" thickBot="1">
      <c r="N53" s="479"/>
      <c r="O53" s="492" t="s">
        <v>23584</v>
      </c>
      <c r="P53" s="518">
        <f>P46+J47*J49</f>
        <v>659.10126855600538</v>
      </c>
      <c r="Q53" s="518">
        <f>Q46+J47*J49</f>
        <v>651.6929239766082</v>
      </c>
      <c r="R53" s="519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793" t="s">
        <v>7</v>
      </c>
      <c r="B1" s="795" t="s">
        <v>151</v>
      </c>
      <c r="C1" s="800" t="s">
        <v>23449</v>
      </c>
      <c r="D1" s="795" t="s">
        <v>23473</v>
      </c>
      <c r="E1" s="798" t="s">
        <v>118</v>
      </c>
      <c r="F1" s="791" t="s">
        <v>26</v>
      </c>
    </row>
    <row r="2" spans="1:6" ht="35.25" customHeight="1">
      <c r="A2" s="794"/>
      <c r="B2" s="754"/>
      <c r="C2" s="801"/>
      <c r="D2" s="754"/>
      <c r="E2" s="758"/>
      <c r="F2" s="792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23585</v>
      </c>
      <c r="C4" s="337"/>
      <c r="D4" s="3"/>
      <c r="E4" s="276"/>
      <c r="F4" s="426"/>
    </row>
    <row r="5" spans="1:6">
      <c r="A5" s="425">
        <v>3</v>
      </c>
      <c r="B5" s="278" t="s">
        <v>23586</v>
      </c>
      <c r="C5" s="337"/>
      <c r="D5" s="3"/>
      <c r="E5" s="276"/>
      <c r="F5" s="426"/>
    </row>
    <row r="6" spans="1:6">
      <c r="A6" s="425">
        <v>4</v>
      </c>
      <c r="B6" s="278" t="s">
        <v>23587</v>
      </c>
      <c r="C6" s="337"/>
      <c r="D6" s="3"/>
      <c r="E6" s="276"/>
      <c r="F6" s="426"/>
    </row>
    <row r="7" spans="1:6">
      <c r="A7" s="425">
        <v>5</v>
      </c>
      <c r="B7" s="278" t="s">
        <v>23588</v>
      </c>
      <c r="C7" s="337"/>
      <c r="D7" s="3"/>
      <c r="E7" s="276"/>
      <c r="F7" s="426"/>
    </row>
    <row r="8" spans="1:6">
      <c r="A8" s="425">
        <v>6</v>
      </c>
      <c r="B8" s="278" t="s">
        <v>23589</v>
      </c>
      <c r="C8" s="337"/>
      <c r="D8" s="3"/>
      <c r="E8" s="276"/>
      <c r="F8" s="426"/>
    </row>
    <row r="9" spans="1:6">
      <c r="A9" s="425">
        <v>7</v>
      </c>
      <c r="B9" s="278" t="s">
        <v>23590</v>
      </c>
      <c r="C9" s="337"/>
      <c r="D9" s="3"/>
      <c r="E9" s="276"/>
      <c r="F9" s="426"/>
    </row>
    <row r="10" spans="1:6">
      <c r="A10" s="425">
        <v>8</v>
      </c>
      <c r="B10" s="278" t="s">
        <v>23591</v>
      </c>
      <c r="C10" s="337"/>
      <c r="D10" s="3"/>
      <c r="E10" s="276"/>
      <c r="F10" s="426"/>
    </row>
    <row r="11" spans="1:6">
      <c r="A11" s="425">
        <v>9</v>
      </c>
      <c r="B11" s="278" t="s">
        <v>23592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topLeftCell="A26" workbookViewId="0">
      <selection activeCell="H19" sqref="H19"/>
    </sheetView>
  </sheetViews>
  <sheetFormatPr defaultColWidth="8.85546875" defaultRowHeight="15"/>
  <cols>
    <col min="1" max="1" width="7.28515625" style="219" customWidth="1"/>
    <col min="2" max="2" width="62.85546875" style="435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30" t="s">
        <v>23608</v>
      </c>
      <c r="C2" s="534">
        <v>1</v>
      </c>
      <c r="D2" s="534">
        <v>1</v>
      </c>
      <c r="E2" s="534" t="s">
        <v>4321</v>
      </c>
      <c r="F2" s="535">
        <v>1100</v>
      </c>
    </row>
    <row r="3" spans="1:6">
      <c r="A3" s="109">
        <v>2</v>
      </c>
      <c r="B3" s="536" t="s">
        <v>23478</v>
      </c>
      <c r="C3" s="537"/>
      <c r="D3" s="534">
        <v>0</v>
      </c>
      <c r="E3" s="537" t="s">
        <v>4321</v>
      </c>
      <c r="F3" s="527">
        <v>1869</v>
      </c>
    </row>
    <row r="4" spans="1:6">
      <c r="A4" s="109">
        <v>3</v>
      </c>
      <c r="B4" s="536" t="s">
        <v>23614</v>
      </c>
      <c r="C4" s="534"/>
      <c r="D4" s="534">
        <v>0</v>
      </c>
      <c r="E4" s="534" t="s">
        <v>4321</v>
      </c>
      <c r="F4" s="540">
        <v>2100</v>
      </c>
    </row>
    <row r="5" spans="1:6">
      <c r="A5" s="109">
        <v>4</v>
      </c>
      <c r="B5" s="536" t="s">
        <v>23477</v>
      </c>
      <c r="C5" s="537">
        <v>1</v>
      </c>
      <c r="D5" s="534">
        <v>1</v>
      </c>
      <c r="E5" s="537" t="s">
        <v>4321</v>
      </c>
      <c r="F5" s="541">
        <v>2812</v>
      </c>
    </row>
    <row r="6" spans="1:6">
      <c r="A6" s="109">
        <v>5</v>
      </c>
      <c r="B6" s="536" t="s">
        <v>23615</v>
      </c>
      <c r="C6" s="537">
        <v>1</v>
      </c>
      <c r="D6" s="534">
        <v>1</v>
      </c>
      <c r="E6" s="537" t="s">
        <v>4321</v>
      </c>
      <c r="F6" s="542">
        <v>3345</v>
      </c>
    </row>
    <row r="7" spans="1:6">
      <c r="A7" s="109">
        <v>6</v>
      </c>
      <c r="B7" s="536" t="s">
        <v>23476</v>
      </c>
      <c r="C7" s="537">
        <v>1</v>
      </c>
      <c r="D7" s="534">
        <v>1</v>
      </c>
      <c r="E7" s="537" t="s">
        <v>4321</v>
      </c>
      <c r="F7" s="541">
        <v>5400</v>
      </c>
    </row>
    <row r="8" spans="1:6">
      <c r="A8" s="109">
        <v>7</v>
      </c>
      <c r="B8" s="528" t="s">
        <v>23611</v>
      </c>
      <c r="C8" s="534"/>
      <c r="D8" s="534">
        <v>0</v>
      </c>
      <c r="E8" s="537" t="s">
        <v>4321</v>
      </c>
      <c r="F8" s="540">
        <v>6100</v>
      </c>
    </row>
    <row r="9" spans="1:6">
      <c r="A9" s="109">
        <v>8</v>
      </c>
      <c r="B9" s="536" t="s">
        <v>23480</v>
      </c>
      <c r="C9" s="537">
        <v>1</v>
      </c>
      <c r="D9" s="534">
        <v>1</v>
      </c>
      <c r="E9" s="537" t="s">
        <v>4321</v>
      </c>
      <c r="F9" s="541">
        <v>4160</v>
      </c>
    </row>
    <row r="10" spans="1:6">
      <c r="A10" s="109">
        <v>9</v>
      </c>
      <c r="B10" s="536" t="s">
        <v>23479</v>
      </c>
      <c r="C10" s="537">
        <v>1</v>
      </c>
      <c r="D10" s="534">
        <v>1</v>
      </c>
      <c r="E10" s="537" t="s">
        <v>4321</v>
      </c>
      <c r="F10" s="541">
        <v>6240</v>
      </c>
    </row>
    <row r="11" spans="1:6">
      <c r="A11" s="109">
        <v>10</v>
      </c>
      <c r="B11" s="536" t="s">
        <v>23619</v>
      </c>
      <c r="C11" s="537"/>
      <c r="D11" s="534">
        <v>0</v>
      </c>
      <c r="E11" s="537" t="s">
        <v>4321</v>
      </c>
      <c r="F11" s="541">
        <v>5650</v>
      </c>
    </row>
    <row r="12" spans="1:6">
      <c r="A12" s="109">
        <v>11</v>
      </c>
      <c r="B12" s="536" t="s">
        <v>23616</v>
      </c>
      <c r="C12" s="537"/>
      <c r="D12" s="534">
        <v>0</v>
      </c>
      <c r="E12" s="537" t="s">
        <v>4321</v>
      </c>
      <c r="F12" s="541">
        <v>5000</v>
      </c>
    </row>
    <row r="13" spans="1:6">
      <c r="A13" s="109">
        <v>12</v>
      </c>
      <c r="B13" s="530" t="s">
        <v>23618</v>
      </c>
      <c r="C13" s="534">
        <v>1</v>
      </c>
      <c r="D13" s="534">
        <v>1</v>
      </c>
      <c r="E13" s="537" t="s">
        <v>4321</v>
      </c>
      <c r="F13" s="540">
        <v>560</v>
      </c>
    </row>
    <row r="14" spans="1:6" ht="24.75">
      <c r="A14" s="109">
        <v>13</v>
      </c>
      <c r="B14" s="536" t="s">
        <v>23481</v>
      </c>
      <c r="C14" s="537">
        <v>1</v>
      </c>
      <c r="D14" s="534">
        <v>1</v>
      </c>
      <c r="E14" s="537" t="s">
        <v>4321</v>
      </c>
      <c r="F14" s="541">
        <v>4500</v>
      </c>
    </row>
    <row r="15" spans="1:6">
      <c r="A15" s="109">
        <v>14</v>
      </c>
      <c r="B15" s="536" t="s">
        <v>23482</v>
      </c>
      <c r="C15" s="537"/>
      <c r="D15" s="534">
        <v>0</v>
      </c>
      <c r="E15" s="537" t="s">
        <v>4321</v>
      </c>
      <c r="F15" s="541">
        <v>1281</v>
      </c>
    </row>
    <row r="16" spans="1:6" ht="24.75">
      <c r="A16" s="109">
        <v>15</v>
      </c>
      <c r="B16" s="528" t="s">
        <v>23483</v>
      </c>
      <c r="C16" s="537">
        <v>1</v>
      </c>
      <c r="D16" s="534">
        <v>1</v>
      </c>
      <c r="E16" s="537" t="s">
        <v>23497</v>
      </c>
      <c r="F16" s="542">
        <v>360</v>
      </c>
    </row>
    <row r="17" spans="1:6" ht="24.75">
      <c r="A17" s="109">
        <v>16</v>
      </c>
      <c r="B17" s="528" t="s">
        <v>23613</v>
      </c>
      <c r="C17" s="537"/>
      <c r="D17" s="534">
        <v>0</v>
      </c>
      <c r="E17" s="537" t="s">
        <v>23497</v>
      </c>
      <c r="F17" s="542">
        <v>315</v>
      </c>
    </row>
    <row r="18" spans="1:6">
      <c r="A18" s="109">
        <v>17</v>
      </c>
      <c r="B18" s="528" t="s">
        <v>23617</v>
      </c>
      <c r="C18" s="537">
        <v>1</v>
      </c>
      <c r="D18" s="534">
        <v>1</v>
      </c>
      <c r="E18" s="537" t="s">
        <v>23497</v>
      </c>
      <c r="F18" s="542">
        <v>550</v>
      </c>
    </row>
    <row r="19" spans="1:6">
      <c r="A19" s="109">
        <v>18</v>
      </c>
      <c r="B19" s="528" t="s">
        <v>23484</v>
      </c>
      <c r="C19" s="537">
        <v>1</v>
      </c>
      <c r="D19" s="534">
        <v>1</v>
      </c>
      <c r="E19" s="537" t="s">
        <v>23497</v>
      </c>
      <c r="F19" s="542">
        <v>145</v>
      </c>
    </row>
    <row r="20" spans="1:6">
      <c r="A20" s="109">
        <v>19</v>
      </c>
      <c r="B20" s="528" t="s">
        <v>23485</v>
      </c>
      <c r="C20" s="537">
        <v>1</v>
      </c>
      <c r="D20" s="534">
        <v>1</v>
      </c>
      <c r="E20" s="537" t="s">
        <v>23497</v>
      </c>
      <c r="F20" s="542">
        <v>272</v>
      </c>
    </row>
    <row r="21" spans="1:6">
      <c r="A21" s="109">
        <v>20</v>
      </c>
      <c r="B21" s="528" t="s">
        <v>23486</v>
      </c>
      <c r="C21" s="537">
        <v>1</v>
      </c>
      <c r="D21" s="534">
        <v>1</v>
      </c>
      <c r="E21" s="537" t="s">
        <v>173</v>
      </c>
      <c r="F21" s="542">
        <v>62.300000000000004</v>
      </c>
    </row>
    <row r="22" spans="1:6">
      <c r="A22" s="109">
        <v>21</v>
      </c>
      <c r="B22" s="528" t="s">
        <v>23487</v>
      </c>
      <c r="C22" s="537">
        <v>1</v>
      </c>
      <c r="D22" s="534">
        <v>1</v>
      </c>
      <c r="E22" s="537" t="s">
        <v>173</v>
      </c>
      <c r="F22" s="542">
        <v>6.3</v>
      </c>
    </row>
    <row r="23" spans="1:6">
      <c r="A23" s="109">
        <v>22</v>
      </c>
      <c r="B23" s="528" t="s">
        <v>23488</v>
      </c>
      <c r="C23" s="537">
        <v>1</v>
      </c>
      <c r="D23" s="534">
        <v>1</v>
      </c>
      <c r="E23" s="537" t="s">
        <v>23498</v>
      </c>
      <c r="F23" s="542">
        <v>530</v>
      </c>
    </row>
    <row r="24" spans="1:6">
      <c r="A24" s="109">
        <v>23</v>
      </c>
      <c r="B24" s="528" t="s">
        <v>23669</v>
      </c>
      <c r="C24" s="537">
        <v>1</v>
      </c>
      <c r="D24" s="534">
        <v>1</v>
      </c>
      <c r="E24" s="537" t="s">
        <v>23498</v>
      </c>
      <c r="F24" s="542">
        <v>230</v>
      </c>
    </row>
    <row r="25" spans="1:6">
      <c r="A25" s="109">
        <v>24</v>
      </c>
      <c r="B25" s="528" t="s">
        <v>23489</v>
      </c>
      <c r="C25" s="537">
        <v>1</v>
      </c>
      <c r="D25" s="534">
        <v>1</v>
      </c>
      <c r="E25" s="537" t="s">
        <v>11460</v>
      </c>
      <c r="F25" s="542">
        <v>130.20000000000002</v>
      </c>
    </row>
    <row r="26" spans="1:6">
      <c r="A26" s="109">
        <v>25</v>
      </c>
      <c r="B26" s="528" t="s">
        <v>23490</v>
      </c>
      <c r="C26" s="537">
        <v>1</v>
      </c>
      <c r="D26" s="534">
        <v>1</v>
      </c>
      <c r="E26" s="537" t="s">
        <v>11460</v>
      </c>
      <c r="F26" s="542">
        <v>570</v>
      </c>
    </row>
    <row r="27" spans="1:6">
      <c r="A27" s="109">
        <v>26</v>
      </c>
      <c r="B27" s="528" t="s">
        <v>23637</v>
      </c>
      <c r="C27" s="537">
        <v>1</v>
      </c>
      <c r="D27" s="534">
        <v>1</v>
      </c>
      <c r="E27" s="537" t="s">
        <v>23593</v>
      </c>
      <c r="F27" s="542">
        <v>560</v>
      </c>
    </row>
    <row r="28" spans="1:6">
      <c r="A28" s="109">
        <v>27</v>
      </c>
      <c r="B28" s="528" t="s">
        <v>23597</v>
      </c>
      <c r="C28" s="534">
        <v>1</v>
      </c>
      <c r="D28" s="534">
        <v>1</v>
      </c>
      <c r="E28" s="534" t="s">
        <v>23498</v>
      </c>
      <c r="F28" s="540">
        <v>124</v>
      </c>
    </row>
    <row r="29" spans="1:6">
      <c r="A29" s="109">
        <v>28</v>
      </c>
      <c r="B29" s="528" t="s">
        <v>23638</v>
      </c>
      <c r="C29" s="534"/>
      <c r="D29" s="534">
        <v>0</v>
      </c>
      <c r="E29" s="534" t="s">
        <v>173</v>
      </c>
      <c r="F29" s="540">
        <v>16</v>
      </c>
    </row>
    <row r="30" spans="1:6">
      <c r="A30" s="109">
        <v>29</v>
      </c>
      <c r="B30" s="528" t="s">
        <v>23594</v>
      </c>
      <c r="C30" s="534">
        <v>1</v>
      </c>
      <c r="D30" s="534">
        <v>1</v>
      </c>
      <c r="E30" s="534" t="s">
        <v>173</v>
      </c>
      <c r="F30" s="540">
        <v>1950</v>
      </c>
    </row>
    <row r="31" spans="1:6">
      <c r="A31" s="109">
        <v>30</v>
      </c>
      <c r="B31" s="528" t="s">
        <v>23595</v>
      </c>
      <c r="C31" s="534"/>
      <c r="D31" s="534">
        <v>0</v>
      </c>
      <c r="E31" s="534" t="s">
        <v>173</v>
      </c>
      <c r="F31" s="540">
        <v>1200</v>
      </c>
    </row>
    <row r="32" spans="1:6">
      <c r="A32" s="109">
        <v>31</v>
      </c>
      <c r="B32" s="528" t="s">
        <v>23596</v>
      </c>
      <c r="C32" s="534">
        <v>1</v>
      </c>
      <c r="D32" s="534">
        <v>1</v>
      </c>
      <c r="E32" s="534" t="s">
        <v>173</v>
      </c>
      <c r="F32" s="540">
        <v>450</v>
      </c>
    </row>
    <row r="33" spans="1:6">
      <c r="A33" s="109">
        <v>32</v>
      </c>
      <c r="B33" s="528" t="s">
        <v>18823</v>
      </c>
      <c r="C33" s="537">
        <v>1</v>
      </c>
      <c r="D33" s="534">
        <v>1</v>
      </c>
      <c r="E33" s="537" t="s">
        <v>173</v>
      </c>
      <c r="F33" s="542">
        <v>9</v>
      </c>
    </row>
    <row r="34" spans="1:6" ht="24.75">
      <c r="A34" s="109">
        <v>33</v>
      </c>
      <c r="B34" s="528" t="s">
        <v>23609</v>
      </c>
      <c r="C34" s="534">
        <v>1</v>
      </c>
      <c r="D34" s="534">
        <v>1</v>
      </c>
      <c r="E34" s="534" t="s">
        <v>173</v>
      </c>
      <c r="F34" s="540">
        <v>350</v>
      </c>
    </row>
    <row r="35" spans="1:6">
      <c r="A35" s="109">
        <v>34</v>
      </c>
      <c r="B35" s="526" t="s">
        <v>23620</v>
      </c>
      <c r="C35" s="437"/>
      <c r="D35" s="534">
        <v>0</v>
      </c>
      <c r="E35" s="437" t="s">
        <v>23621</v>
      </c>
      <c r="F35" s="543">
        <v>28</v>
      </c>
    </row>
    <row r="36" spans="1:6">
      <c r="A36" s="109">
        <v>35</v>
      </c>
      <c r="B36" s="526" t="s">
        <v>23622</v>
      </c>
      <c r="C36" s="437">
        <v>1</v>
      </c>
      <c r="D36" s="534">
        <v>1</v>
      </c>
      <c r="E36" s="437" t="s">
        <v>23621</v>
      </c>
      <c r="F36" s="543">
        <v>37</v>
      </c>
    </row>
    <row r="37" spans="1:6">
      <c r="A37" s="109">
        <v>36</v>
      </c>
      <c r="B37" s="526" t="s">
        <v>23623</v>
      </c>
      <c r="C37" s="437">
        <v>1</v>
      </c>
      <c r="D37" s="534">
        <v>1</v>
      </c>
      <c r="E37" s="437" t="s">
        <v>23621</v>
      </c>
      <c r="F37" s="543">
        <v>69</v>
      </c>
    </row>
    <row r="38" spans="1:6">
      <c r="A38" s="109">
        <v>37</v>
      </c>
      <c r="B38" s="526" t="s">
        <v>23624</v>
      </c>
      <c r="C38" s="437">
        <v>1</v>
      </c>
      <c r="D38" s="534">
        <v>1</v>
      </c>
      <c r="E38" s="437" t="s">
        <v>23621</v>
      </c>
      <c r="F38" s="543">
        <v>93</v>
      </c>
    </row>
    <row r="39" spans="1:6">
      <c r="A39" s="109">
        <v>38</v>
      </c>
      <c r="B39" s="526" t="s">
        <v>23625</v>
      </c>
      <c r="C39" s="437"/>
      <c r="D39" s="534">
        <v>0</v>
      </c>
      <c r="E39" s="437" t="s">
        <v>23621</v>
      </c>
      <c r="F39" s="543">
        <v>166</v>
      </c>
    </row>
    <row r="40" spans="1:6">
      <c r="A40" s="109">
        <v>39</v>
      </c>
      <c r="B40" s="526" t="s">
        <v>23626</v>
      </c>
      <c r="C40" s="437"/>
      <c r="D40" s="534">
        <v>0</v>
      </c>
      <c r="E40" s="437" t="s">
        <v>23621</v>
      </c>
      <c r="F40" s="543">
        <v>185</v>
      </c>
    </row>
    <row r="41" spans="1:6">
      <c r="A41" s="109">
        <v>40</v>
      </c>
      <c r="B41" s="526" t="s">
        <v>23627</v>
      </c>
      <c r="C41" s="437"/>
      <c r="D41" s="534">
        <v>0</v>
      </c>
      <c r="E41" s="437" t="s">
        <v>23621</v>
      </c>
      <c r="F41" s="543">
        <v>202</v>
      </c>
    </row>
    <row r="42" spans="1:6">
      <c r="A42" s="109">
        <v>41</v>
      </c>
      <c r="B42" s="526" t="s">
        <v>23628</v>
      </c>
      <c r="C42" s="437"/>
      <c r="D42" s="534">
        <v>0</v>
      </c>
      <c r="E42" s="437" t="s">
        <v>23621</v>
      </c>
      <c r="F42" s="543">
        <v>366</v>
      </c>
    </row>
    <row r="43" spans="1:6">
      <c r="A43" s="109">
        <v>42</v>
      </c>
      <c r="B43" s="539" t="s">
        <v>23629</v>
      </c>
      <c r="C43" s="437"/>
      <c r="D43" s="534">
        <v>0</v>
      </c>
      <c r="E43" s="437" t="s">
        <v>23621</v>
      </c>
      <c r="F43" s="544">
        <v>57</v>
      </c>
    </row>
    <row r="44" spans="1:6">
      <c r="A44" s="109">
        <v>43</v>
      </c>
      <c r="B44" s="539" t="s">
        <v>23630</v>
      </c>
      <c r="C44" s="437"/>
      <c r="D44" s="534">
        <v>0</v>
      </c>
      <c r="E44" s="437" t="s">
        <v>23621</v>
      </c>
      <c r="F44" s="544">
        <v>191</v>
      </c>
    </row>
    <row r="45" spans="1:6">
      <c r="A45" s="109">
        <v>44</v>
      </c>
      <c r="B45" s="539" t="s">
        <v>23631</v>
      </c>
      <c r="C45" s="437">
        <v>1</v>
      </c>
      <c r="D45" s="534">
        <v>1</v>
      </c>
      <c r="E45" s="437" t="s">
        <v>23621</v>
      </c>
      <c r="F45" s="544">
        <v>202</v>
      </c>
    </row>
    <row r="46" spans="1:6">
      <c r="A46" s="109">
        <v>45</v>
      </c>
      <c r="B46" s="529" t="s">
        <v>23644</v>
      </c>
      <c r="C46" s="537"/>
      <c r="D46" s="534"/>
      <c r="E46" s="537" t="s">
        <v>173</v>
      </c>
      <c r="F46" s="542">
        <v>1.3</v>
      </c>
    </row>
    <row r="47" spans="1:6">
      <c r="A47" s="109">
        <v>46</v>
      </c>
      <c r="B47" s="529" t="s">
        <v>23643</v>
      </c>
      <c r="C47" s="537">
        <v>1</v>
      </c>
      <c r="D47" s="534">
        <v>1</v>
      </c>
      <c r="E47" s="537" t="s">
        <v>173</v>
      </c>
      <c r="F47" s="542">
        <v>4.83</v>
      </c>
    </row>
    <row r="48" spans="1:6">
      <c r="A48" s="109">
        <v>47</v>
      </c>
      <c r="B48" s="529" t="s">
        <v>23491</v>
      </c>
      <c r="C48" s="537">
        <v>1</v>
      </c>
      <c r="D48" s="534">
        <v>1</v>
      </c>
      <c r="E48" s="537" t="s">
        <v>173</v>
      </c>
      <c r="F48" s="542">
        <v>1.3</v>
      </c>
    </row>
    <row r="49" spans="1:6">
      <c r="A49" s="109">
        <v>48</v>
      </c>
      <c r="B49" s="530" t="s">
        <v>23668</v>
      </c>
      <c r="C49" s="295">
        <v>1</v>
      </c>
      <c r="D49" s="534">
        <v>1</v>
      </c>
      <c r="E49" s="295" t="s">
        <v>23621</v>
      </c>
      <c r="F49" s="545">
        <v>85</v>
      </c>
    </row>
    <row r="50" spans="1:6">
      <c r="A50" s="109">
        <v>49</v>
      </c>
      <c r="B50" s="528" t="s">
        <v>23610</v>
      </c>
      <c r="C50" s="534">
        <v>1</v>
      </c>
      <c r="D50" s="534">
        <v>1</v>
      </c>
      <c r="E50" s="295" t="s">
        <v>23621</v>
      </c>
      <c r="F50" s="540">
        <v>95</v>
      </c>
    </row>
    <row r="51" spans="1:6">
      <c r="A51" s="109">
        <v>50</v>
      </c>
      <c r="B51" s="528" t="s">
        <v>23634</v>
      </c>
      <c r="C51" s="537">
        <v>1</v>
      </c>
      <c r="D51" s="534">
        <v>1</v>
      </c>
      <c r="E51" s="534" t="s">
        <v>173</v>
      </c>
      <c r="F51" s="542">
        <v>1.58</v>
      </c>
    </row>
    <row r="52" spans="1:6">
      <c r="A52" s="109">
        <v>51</v>
      </c>
      <c r="B52" s="529" t="s">
        <v>23661</v>
      </c>
      <c r="C52" s="537">
        <v>1</v>
      </c>
      <c r="D52" s="534">
        <v>1</v>
      </c>
      <c r="E52" s="534" t="s">
        <v>173</v>
      </c>
      <c r="F52" s="542">
        <v>0.3</v>
      </c>
    </row>
    <row r="53" spans="1:6">
      <c r="A53" s="109">
        <v>52</v>
      </c>
      <c r="B53" s="528" t="s">
        <v>23645</v>
      </c>
      <c r="C53" s="537"/>
      <c r="D53" s="534">
        <v>0</v>
      </c>
      <c r="E53" s="534" t="s">
        <v>173</v>
      </c>
      <c r="F53" s="542">
        <v>0.08</v>
      </c>
    </row>
    <row r="54" spans="1:6">
      <c r="A54" s="109">
        <v>53</v>
      </c>
      <c r="B54" s="528" t="s">
        <v>23646</v>
      </c>
      <c r="C54" s="537"/>
      <c r="D54" s="534">
        <v>0</v>
      </c>
      <c r="E54" s="534" t="s">
        <v>173</v>
      </c>
      <c r="F54" s="542">
        <v>0.89</v>
      </c>
    </row>
    <row r="55" spans="1:6">
      <c r="A55" s="109">
        <v>54</v>
      </c>
      <c r="B55" s="528" t="s">
        <v>23492</v>
      </c>
      <c r="C55" s="537">
        <v>1</v>
      </c>
      <c r="D55" s="534">
        <v>1</v>
      </c>
      <c r="E55" s="534" t="s">
        <v>173</v>
      </c>
      <c r="F55" s="542">
        <v>0.5</v>
      </c>
    </row>
    <row r="56" spans="1:6">
      <c r="A56" s="109">
        <v>55</v>
      </c>
      <c r="B56" s="528" t="s">
        <v>23647</v>
      </c>
      <c r="C56" s="537">
        <v>1</v>
      </c>
      <c r="D56" s="534">
        <v>1</v>
      </c>
      <c r="E56" s="534" t="s">
        <v>173</v>
      </c>
      <c r="F56" s="542">
        <v>3</v>
      </c>
    </row>
    <row r="57" spans="1:6">
      <c r="A57" s="109">
        <v>56</v>
      </c>
      <c r="B57" s="528" t="s">
        <v>23494</v>
      </c>
      <c r="C57" s="537">
        <v>1</v>
      </c>
      <c r="D57" s="534">
        <v>1</v>
      </c>
      <c r="E57" s="534" t="s">
        <v>173</v>
      </c>
      <c r="F57" s="542">
        <v>36</v>
      </c>
    </row>
    <row r="58" spans="1:6">
      <c r="A58" s="109">
        <v>57</v>
      </c>
      <c r="B58" s="528" t="s">
        <v>23493</v>
      </c>
      <c r="C58" s="537">
        <v>1</v>
      </c>
      <c r="D58" s="534">
        <v>1</v>
      </c>
      <c r="E58" s="537" t="s">
        <v>173</v>
      </c>
      <c r="F58" s="542">
        <v>1</v>
      </c>
    </row>
    <row r="59" spans="1:6">
      <c r="A59" s="109">
        <v>58</v>
      </c>
      <c r="B59" s="528" t="s">
        <v>23495</v>
      </c>
      <c r="C59" s="537">
        <v>1</v>
      </c>
      <c r="D59" s="534">
        <v>1</v>
      </c>
      <c r="E59" s="537" t="s">
        <v>173</v>
      </c>
      <c r="F59" s="542">
        <v>30</v>
      </c>
    </row>
    <row r="60" spans="1:6">
      <c r="A60" s="109">
        <v>59</v>
      </c>
      <c r="B60" s="528" t="s">
        <v>23496</v>
      </c>
      <c r="C60" s="537">
        <v>1</v>
      </c>
      <c r="D60" s="534">
        <v>1</v>
      </c>
      <c r="E60" s="537" t="s">
        <v>173</v>
      </c>
      <c r="F60" s="542">
        <v>14</v>
      </c>
    </row>
    <row r="61" spans="1:6">
      <c r="A61" s="109">
        <v>60</v>
      </c>
      <c r="B61" s="528" t="s">
        <v>23632</v>
      </c>
      <c r="C61" s="537">
        <v>1</v>
      </c>
      <c r="D61" s="534">
        <v>1</v>
      </c>
      <c r="E61" s="537" t="s">
        <v>23633</v>
      </c>
      <c r="F61" s="542">
        <v>230</v>
      </c>
    </row>
    <row r="62" spans="1:6">
      <c r="A62" s="109">
        <v>61</v>
      </c>
      <c r="B62" s="530" t="s">
        <v>23599</v>
      </c>
      <c r="C62" s="534"/>
      <c r="D62" s="534">
        <v>0</v>
      </c>
      <c r="E62" s="534" t="s">
        <v>23600</v>
      </c>
      <c r="F62" s="540">
        <v>7500</v>
      </c>
    </row>
    <row r="63" spans="1:6">
      <c r="A63" s="109">
        <v>62</v>
      </c>
      <c r="B63" s="538" t="s">
        <v>23601</v>
      </c>
      <c r="C63" s="534"/>
      <c r="D63" s="534">
        <v>0</v>
      </c>
      <c r="E63" s="534" t="s">
        <v>23600</v>
      </c>
      <c r="F63" s="540">
        <v>8200</v>
      </c>
    </row>
    <row r="64" spans="1:6">
      <c r="A64" s="109">
        <v>63</v>
      </c>
      <c r="B64" s="531" t="s">
        <v>23602</v>
      </c>
      <c r="C64" s="534"/>
      <c r="D64" s="534">
        <v>0</v>
      </c>
      <c r="E64" s="534" t="s">
        <v>23600</v>
      </c>
      <c r="F64" s="540">
        <v>12000</v>
      </c>
    </row>
    <row r="65" spans="1:6">
      <c r="A65" s="109">
        <v>64</v>
      </c>
      <c r="B65" s="531" t="s">
        <v>23603</v>
      </c>
      <c r="C65" s="534"/>
      <c r="D65" s="534">
        <v>0</v>
      </c>
      <c r="E65" s="534" t="s">
        <v>23600</v>
      </c>
      <c r="F65" s="540">
        <v>14300</v>
      </c>
    </row>
    <row r="66" spans="1:6">
      <c r="A66" s="109">
        <v>65</v>
      </c>
      <c r="B66" s="531" t="s">
        <v>23604</v>
      </c>
      <c r="C66" s="534"/>
      <c r="D66" s="534">
        <v>0</v>
      </c>
      <c r="E66" s="534" t="s">
        <v>23600</v>
      </c>
      <c r="F66" s="540">
        <v>9900</v>
      </c>
    </row>
    <row r="67" spans="1:6">
      <c r="A67" s="109">
        <v>66</v>
      </c>
      <c r="B67" s="530" t="s">
        <v>23605</v>
      </c>
      <c r="C67" s="534"/>
      <c r="D67" s="534">
        <v>0</v>
      </c>
      <c r="E67" s="534" t="s">
        <v>23600</v>
      </c>
      <c r="F67" s="540">
        <v>9900</v>
      </c>
    </row>
    <row r="68" spans="1:6">
      <c r="A68" s="109">
        <v>67</v>
      </c>
      <c r="B68" s="530" t="s">
        <v>23606</v>
      </c>
      <c r="C68" s="534"/>
      <c r="D68" s="534">
        <v>0</v>
      </c>
      <c r="E68" s="534" t="s">
        <v>23600</v>
      </c>
      <c r="F68" s="540">
        <v>12000</v>
      </c>
    </row>
    <row r="69" spans="1:6">
      <c r="A69" s="109">
        <v>68</v>
      </c>
      <c r="B69" s="530" t="s">
        <v>23607</v>
      </c>
      <c r="C69" s="534"/>
      <c r="D69" s="534">
        <v>0</v>
      </c>
      <c r="E69" s="534" t="s">
        <v>23600</v>
      </c>
      <c r="F69" s="540">
        <v>17600</v>
      </c>
    </row>
    <row r="70" spans="1:6">
      <c r="A70" s="109">
        <v>69</v>
      </c>
      <c r="B70" s="433" t="s">
        <v>23667</v>
      </c>
      <c r="C70" s="295">
        <v>1</v>
      </c>
      <c r="D70" s="534">
        <v>1</v>
      </c>
      <c r="E70" s="294" t="s">
        <v>173</v>
      </c>
      <c r="F70" s="546">
        <v>523</v>
      </c>
    </row>
    <row r="71" spans="1:6">
      <c r="A71" s="109">
        <v>70</v>
      </c>
      <c r="B71" s="528" t="s">
        <v>23612</v>
      </c>
      <c r="C71" s="295"/>
      <c r="D71" s="534">
        <v>0</v>
      </c>
      <c r="E71" s="295" t="s">
        <v>173</v>
      </c>
      <c r="F71" s="545">
        <v>6</v>
      </c>
    </row>
    <row r="72" spans="1:6">
      <c r="A72" s="109">
        <v>71</v>
      </c>
      <c r="B72" s="530" t="s">
        <v>23598</v>
      </c>
      <c r="C72" s="295">
        <v>1</v>
      </c>
      <c r="D72" s="534">
        <v>1</v>
      </c>
      <c r="E72" s="295" t="s">
        <v>173</v>
      </c>
      <c r="F72" s="545">
        <v>1.28</v>
      </c>
    </row>
    <row r="73" spans="1:6">
      <c r="A73" s="109">
        <v>72</v>
      </c>
      <c r="B73" s="528" t="s">
        <v>23635</v>
      </c>
      <c r="C73" s="295"/>
      <c r="D73" s="534">
        <v>0</v>
      </c>
      <c r="E73" s="295" t="s">
        <v>23636</v>
      </c>
      <c r="F73" s="545">
        <v>77</v>
      </c>
    </row>
    <row r="74" spans="1:6">
      <c r="A74" s="109">
        <v>73</v>
      </c>
      <c r="B74" s="528" t="s">
        <v>23639</v>
      </c>
      <c r="C74" s="534">
        <v>1</v>
      </c>
      <c r="D74" s="534">
        <v>1</v>
      </c>
      <c r="E74" s="534" t="s">
        <v>173</v>
      </c>
      <c r="F74" s="540">
        <v>23</v>
      </c>
    </row>
    <row r="75" spans="1:6">
      <c r="A75" s="109">
        <v>74</v>
      </c>
      <c r="B75" s="528" t="s">
        <v>23695</v>
      </c>
      <c r="C75" s="295">
        <v>1</v>
      </c>
      <c r="D75" s="534">
        <v>1</v>
      </c>
      <c r="E75" s="295" t="s">
        <v>23640</v>
      </c>
      <c r="F75" s="545">
        <v>300</v>
      </c>
    </row>
    <row r="76" spans="1:6">
      <c r="A76" s="109">
        <v>75</v>
      </c>
      <c r="B76" s="528" t="s">
        <v>23641</v>
      </c>
      <c r="C76" s="295">
        <v>1</v>
      </c>
      <c r="D76" s="534">
        <v>1</v>
      </c>
      <c r="E76" s="295" t="s">
        <v>173</v>
      </c>
      <c r="F76" s="545">
        <v>394</v>
      </c>
    </row>
    <row r="77" spans="1:6">
      <c r="A77" s="109">
        <v>76</v>
      </c>
      <c r="B77" s="531" t="s">
        <v>23642</v>
      </c>
      <c r="C77" s="295"/>
      <c r="D77" s="534">
        <v>0</v>
      </c>
      <c r="E77" s="295" t="s">
        <v>173</v>
      </c>
      <c r="F77" s="545">
        <v>252</v>
      </c>
    </row>
    <row r="78" spans="1:6">
      <c r="A78" s="109">
        <v>77</v>
      </c>
      <c r="B78" s="531" t="s">
        <v>23666</v>
      </c>
      <c r="C78" s="295">
        <v>1</v>
      </c>
      <c r="D78" s="534">
        <v>1</v>
      </c>
      <c r="E78" s="295" t="s">
        <v>173</v>
      </c>
      <c r="F78" s="545">
        <v>5040</v>
      </c>
    </row>
    <row r="79" spans="1:6">
      <c r="A79" s="109">
        <v>78</v>
      </c>
      <c r="B79" s="530" t="s">
        <v>23648</v>
      </c>
      <c r="C79" s="295"/>
      <c r="D79" s="534">
        <v>0</v>
      </c>
      <c r="E79" s="295" t="s">
        <v>23497</v>
      </c>
      <c r="F79" s="545">
        <v>1532</v>
      </c>
    </row>
    <row r="80" spans="1:6">
      <c r="A80" s="109">
        <v>79</v>
      </c>
      <c r="B80" s="530" t="s">
        <v>23649</v>
      </c>
      <c r="C80" s="295"/>
      <c r="D80" s="534">
        <v>0</v>
      </c>
      <c r="E80" s="295" t="s">
        <v>173</v>
      </c>
      <c r="F80" s="545">
        <v>75</v>
      </c>
    </row>
    <row r="81" spans="1:6">
      <c r="A81" s="109">
        <v>80</v>
      </c>
      <c r="B81" s="433" t="s">
        <v>23650</v>
      </c>
      <c r="C81" s="295"/>
      <c r="D81" s="534">
        <v>0</v>
      </c>
      <c r="E81" s="294" t="s">
        <v>23640</v>
      </c>
      <c r="F81" s="296">
        <v>700</v>
      </c>
    </row>
    <row r="82" spans="1:6">
      <c r="A82" s="109">
        <v>81</v>
      </c>
      <c r="B82" s="298" t="s">
        <v>23651</v>
      </c>
      <c r="C82" s="295"/>
      <c r="D82" s="534">
        <v>0</v>
      </c>
      <c r="E82" s="294" t="s">
        <v>23497</v>
      </c>
      <c r="F82" s="296">
        <v>3340</v>
      </c>
    </row>
    <row r="83" spans="1:6">
      <c r="A83" s="109">
        <v>82</v>
      </c>
      <c r="B83" s="298" t="s">
        <v>23652</v>
      </c>
      <c r="C83" s="295"/>
      <c r="D83" s="534">
        <v>0</v>
      </c>
      <c r="E83" s="294" t="s">
        <v>23497</v>
      </c>
      <c r="F83" s="296">
        <v>1000</v>
      </c>
    </row>
    <row r="84" spans="1:6">
      <c r="A84" s="109">
        <v>83</v>
      </c>
      <c r="B84" s="298" t="s">
        <v>23653</v>
      </c>
      <c r="C84" s="295"/>
      <c r="D84" s="534">
        <v>0</v>
      </c>
      <c r="E84" s="294" t="s">
        <v>23497</v>
      </c>
      <c r="F84" s="296">
        <v>224</v>
      </c>
    </row>
    <row r="85" spans="1:6">
      <c r="A85" s="109">
        <v>84</v>
      </c>
      <c r="B85" s="433" t="s">
        <v>23654</v>
      </c>
      <c r="C85" s="295"/>
      <c r="D85" s="534">
        <v>0</v>
      </c>
      <c r="E85" s="294" t="s">
        <v>173</v>
      </c>
      <c r="F85" s="296">
        <v>20</v>
      </c>
    </row>
    <row r="86" spans="1:6">
      <c r="A86" s="109">
        <v>85</v>
      </c>
      <c r="B86" s="433" t="s">
        <v>23696</v>
      </c>
      <c r="C86" s="295">
        <v>1</v>
      </c>
      <c r="D86" s="534">
        <v>1</v>
      </c>
      <c r="E86" s="294" t="s">
        <v>23498</v>
      </c>
      <c r="F86" s="296">
        <v>3</v>
      </c>
    </row>
    <row r="87" spans="1:6">
      <c r="A87" s="109">
        <v>86</v>
      </c>
      <c r="B87" s="298" t="s">
        <v>23697</v>
      </c>
      <c r="C87" s="295">
        <v>1</v>
      </c>
      <c r="D87" s="534">
        <v>1</v>
      </c>
      <c r="E87" s="294" t="s">
        <v>23640</v>
      </c>
      <c r="F87" s="296">
        <v>300</v>
      </c>
    </row>
    <row r="88" spans="1:6">
      <c r="A88" s="109">
        <v>87</v>
      </c>
      <c r="B88" s="298" t="s">
        <v>23665</v>
      </c>
      <c r="C88" s="295">
        <v>1</v>
      </c>
      <c r="D88" s="534">
        <v>1</v>
      </c>
      <c r="E88" s="294" t="s">
        <v>173</v>
      </c>
      <c r="F88" s="296">
        <v>11</v>
      </c>
    </row>
    <row r="89" spans="1:6">
      <c r="A89" s="109">
        <v>88</v>
      </c>
      <c r="B89" s="529" t="s">
        <v>23662</v>
      </c>
      <c r="C89" s="295">
        <v>1</v>
      </c>
      <c r="D89" s="294">
        <v>1</v>
      </c>
      <c r="E89" s="294" t="s">
        <v>173</v>
      </c>
      <c r="F89" s="296">
        <v>0.3</v>
      </c>
    </row>
    <row r="90" spans="1:6">
      <c r="A90" s="109">
        <v>89</v>
      </c>
      <c r="B90" s="528" t="s">
        <v>23664</v>
      </c>
      <c r="C90" s="295">
        <v>1</v>
      </c>
      <c r="D90" s="294">
        <v>1</v>
      </c>
      <c r="E90" s="537" t="s">
        <v>23498</v>
      </c>
      <c r="F90" s="296">
        <v>530</v>
      </c>
    </row>
    <row r="91" spans="1:6">
      <c r="A91" s="109">
        <v>90</v>
      </c>
      <c r="B91" s="528" t="s">
        <v>23663</v>
      </c>
      <c r="C91" s="295">
        <v>1</v>
      </c>
      <c r="D91" s="294">
        <v>1</v>
      </c>
      <c r="E91" s="537" t="s">
        <v>23498</v>
      </c>
      <c r="F91" s="296">
        <v>530</v>
      </c>
    </row>
    <row r="92" spans="1:6">
      <c r="A92" s="109">
        <v>91</v>
      </c>
      <c r="B92" s="434"/>
      <c r="C92" s="295"/>
      <c r="D92" s="294"/>
      <c r="E92" s="294"/>
      <c r="F92" s="296"/>
    </row>
    <row r="93" spans="1:6">
      <c r="A93" s="109">
        <v>92</v>
      </c>
      <c r="B93" s="434"/>
      <c r="C93" s="295"/>
      <c r="D93" s="294"/>
      <c r="E93" s="294"/>
      <c r="F93" s="296"/>
    </row>
    <row r="94" spans="1:6">
      <c r="A94" s="109">
        <v>93</v>
      </c>
      <c r="B94" s="434"/>
      <c r="C94" s="295"/>
      <c r="D94" s="294"/>
      <c r="E94" s="294"/>
      <c r="F94" s="296"/>
    </row>
    <row r="95" spans="1:6">
      <c r="A95" s="109">
        <v>94</v>
      </c>
      <c r="B95" s="434"/>
      <c r="C95" s="295"/>
      <c r="D95" s="294"/>
      <c r="E95" s="294"/>
      <c r="F95" s="296"/>
    </row>
    <row r="96" spans="1:6" s="223" customFormat="1">
      <c r="A96" s="109">
        <v>95</v>
      </c>
      <c r="B96" s="434"/>
      <c r="C96" s="295"/>
      <c r="D96" s="294"/>
      <c r="E96" s="294"/>
      <c r="F96" s="296"/>
    </row>
    <row r="97" spans="1:6" ht="15" customHeight="1">
      <c r="A97" s="109">
        <v>96</v>
      </c>
      <c r="B97" s="434"/>
      <c r="C97" s="295"/>
      <c r="D97" s="294"/>
      <c r="E97" s="294"/>
      <c r="F97" s="296"/>
    </row>
    <row r="98" spans="1:6">
      <c r="A98" s="109">
        <v>97</v>
      </c>
      <c r="B98" s="434"/>
      <c r="C98" s="295"/>
      <c r="D98" s="294"/>
      <c r="E98" s="294"/>
      <c r="F98" s="296"/>
    </row>
    <row r="99" spans="1:6">
      <c r="A99" s="109">
        <v>98</v>
      </c>
      <c r="B99" s="434"/>
      <c r="C99" s="295"/>
      <c r="D99" s="294"/>
      <c r="E99" s="294"/>
      <c r="F99" s="296"/>
    </row>
    <row r="100" spans="1:6">
      <c r="A100" s="109">
        <v>99</v>
      </c>
      <c r="B100" s="434"/>
      <c r="C100" s="295"/>
      <c r="D100" s="294"/>
      <c r="E100" s="294"/>
      <c r="F100" s="296"/>
    </row>
    <row r="101" spans="1:6">
      <c r="A101" s="109">
        <v>100</v>
      </c>
      <c r="B101" s="434"/>
      <c r="C101" s="295"/>
      <c r="D101" s="294"/>
      <c r="E101" s="294"/>
      <c r="F101" s="296"/>
    </row>
    <row r="102" spans="1:6">
      <c r="A102" s="109">
        <v>101</v>
      </c>
      <c r="B102" s="434"/>
      <c r="C102" s="295"/>
      <c r="D102" s="294"/>
      <c r="E102" s="294"/>
      <c r="F102" s="296"/>
    </row>
    <row r="103" spans="1:6">
      <c r="A103" s="109">
        <v>102</v>
      </c>
      <c r="B103" s="434"/>
      <c r="C103" s="295"/>
      <c r="D103" s="294"/>
      <c r="E103" s="294"/>
      <c r="F103" s="296"/>
    </row>
    <row r="104" spans="1:6">
      <c r="A104" s="109">
        <v>103</v>
      </c>
      <c r="B104" s="434"/>
      <c r="C104" s="295"/>
      <c r="D104" s="294"/>
      <c r="E104" s="294"/>
      <c r="F104" s="296"/>
    </row>
    <row r="105" spans="1:6">
      <c r="A105" s="109">
        <v>104</v>
      </c>
      <c r="B105" s="434"/>
      <c r="C105" s="295"/>
      <c r="D105" s="294"/>
      <c r="E105" s="294"/>
      <c r="F105" s="296"/>
    </row>
    <row r="106" spans="1:6">
      <c r="A106" s="109">
        <v>105</v>
      </c>
      <c r="B106" s="434"/>
      <c r="C106" s="295"/>
      <c r="D106" s="294"/>
      <c r="E106" s="294"/>
      <c r="F106" s="296"/>
    </row>
    <row r="107" spans="1:6">
      <c r="A107" s="109">
        <v>106</v>
      </c>
      <c r="B107" s="434"/>
      <c r="C107" s="295"/>
      <c r="D107" s="294"/>
      <c r="E107" s="294"/>
      <c r="F107" s="296"/>
    </row>
    <row r="108" spans="1:6">
      <c r="A108" s="109">
        <v>107</v>
      </c>
      <c r="B108" s="434"/>
      <c r="C108" s="295"/>
      <c r="D108" s="294"/>
      <c r="E108" s="294"/>
      <c r="F108" s="296"/>
    </row>
    <row r="109" spans="1:6">
      <c r="A109" s="109">
        <v>108</v>
      </c>
      <c r="B109" s="434"/>
      <c r="C109" s="295"/>
      <c r="D109" s="294"/>
      <c r="E109" s="294"/>
      <c r="F109" s="296"/>
    </row>
    <row r="110" spans="1:6">
      <c r="A110" s="109">
        <v>109</v>
      </c>
      <c r="B110" s="434"/>
      <c r="C110" s="295"/>
      <c r="D110" s="294"/>
      <c r="E110" s="294"/>
      <c r="F110" s="296"/>
    </row>
    <row r="111" spans="1:6">
      <c r="A111" s="109">
        <v>110</v>
      </c>
      <c r="B111" s="434"/>
      <c r="C111" s="295"/>
      <c r="D111" s="294"/>
      <c r="E111" s="294"/>
      <c r="F111" s="296"/>
    </row>
    <row r="112" spans="1:6">
      <c r="A112" s="109">
        <v>111</v>
      </c>
      <c r="B112" s="434"/>
      <c r="C112" s="295"/>
      <c r="D112" s="294"/>
      <c r="E112" s="294"/>
      <c r="F112" s="296"/>
    </row>
    <row r="113" spans="1:6">
      <c r="A113" s="109">
        <v>112</v>
      </c>
      <c r="B113" s="434"/>
      <c r="C113" s="295"/>
      <c r="D113" s="294"/>
      <c r="E113" s="294"/>
      <c r="F113" s="296"/>
    </row>
    <row r="114" spans="1:6">
      <c r="A114" s="109">
        <v>113</v>
      </c>
      <c r="B114" s="434"/>
      <c r="C114" s="295"/>
      <c r="D114" s="294"/>
      <c r="E114" s="294"/>
      <c r="F114" s="296"/>
    </row>
    <row r="115" spans="1:6">
      <c r="A115" s="109">
        <v>114</v>
      </c>
      <c r="B115" s="434"/>
      <c r="C115" s="295"/>
      <c r="D115" s="294"/>
      <c r="E115" s="294"/>
      <c r="F115" s="296"/>
    </row>
    <row r="116" spans="1:6">
      <c r="A116" s="109">
        <v>115</v>
      </c>
      <c r="B116" s="434"/>
      <c r="C116" s="295"/>
      <c r="D116" s="294"/>
      <c r="E116" s="294"/>
      <c r="F116" s="296"/>
    </row>
    <row r="117" spans="1:6">
      <c r="A117" s="109">
        <v>116</v>
      </c>
      <c r="B117" s="434"/>
      <c r="C117" s="295"/>
      <c r="D117" s="294"/>
      <c r="E117" s="294"/>
      <c r="F117" s="296"/>
    </row>
    <row r="118" spans="1:6">
      <c r="A118" s="109">
        <v>117</v>
      </c>
      <c r="B118" s="434"/>
      <c r="C118" s="295"/>
      <c r="D118" s="294"/>
      <c r="E118" s="294"/>
      <c r="F118" s="296"/>
    </row>
    <row r="119" spans="1:6">
      <c r="A119" s="109">
        <v>118</v>
      </c>
      <c r="B119" s="434"/>
      <c r="C119" s="295"/>
      <c r="D119" s="294"/>
      <c r="E119" s="294"/>
      <c r="F119" s="296"/>
    </row>
    <row r="120" spans="1:6">
      <c r="A120" s="109">
        <v>119</v>
      </c>
      <c r="B120" s="434"/>
      <c r="C120" s="295"/>
      <c r="D120" s="294"/>
      <c r="E120" s="294"/>
      <c r="F120" s="296"/>
    </row>
    <row r="121" spans="1:6">
      <c r="A121" s="109">
        <v>120</v>
      </c>
      <c r="B121" s="434"/>
      <c r="C121" s="295"/>
      <c r="D121" s="294"/>
      <c r="E121" s="294"/>
      <c r="F121" s="296"/>
    </row>
    <row r="122" spans="1:6">
      <c r="A122" s="109">
        <v>121</v>
      </c>
      <c r="B122" s="434"/>
      <c r="C122" s="295"/>
      <c r="D122" s="294"/>
      <c r="E122" s="294"/>
      <c r="F122" s="296"/>
    </row>
    <row r="123" spans="1:6">
      <c r="A123" s="109">
        <v>122</v>
      </c>
      <c r="B123" s="434"/>
      <c r="C123" s="295"/>
      <c r="D123" s="294"/>
      <c r="E123" s="294"/>
      <c r="F123" s="296"/>
    </row>
    <row r="124" spans="1:6">
      <c r="A124" s="109">
        <v>123</v>
      </c>
      <c r="B124" s="434"/>
      <c r="C124" s="295"/>
      <c r="D124" s="294"/>
      <c r="E124" s="294"/>
      <c r="F124" s="296"/>
    </row>
    <row r="125" spans="1:6">
      <c r="A125" s="109">
        <v>124</v>
      </c>
      <c r="B125" s="434"/>
      <c r="C125" s="295"/>
      <c r="D125" s="294"/>
      <c r="E125" s="294"/>
      <c r="F125" s="296"/>
    </row>
    <row r="126" spans="1:6">
      <c r="A126" s="109">
        <v>125</v>
      </c>
      <c r="B126" s="434"/>
      <c r="C126" s="295"/>
      <c r="D126" s="294"/>
      <c r="E126" s="294"/>
      <c r="F126" s="296"/>
    </row>
    <row r="127" spans="1:6">
      <c r="A127" s="109">
        <v>126</v>
      </c>
      <c r="B127" s="434"/>
      <c r="C127" s="295"/>
      <c r="D127" s="294"/>
      <c r="E127" s="294"/>
      <c r="F127" s="296"/>
    </row>
    <row r="128" spans="1:6">
      <c r="A128" s="109">
        <v>127</v>
      </c>
      <c r="B128" s="434"/>
      <c r="C128" s="295"/>
      <c r="D128" s="294"/>
      <c r="E128" s="294"/>
      <c r="F128" s="296"/>
    </row>
    <row r="129" spans="1:6">
      <c r="A129" s="109">
        <v>128</v>
      </c>
      <c r="B129" s="434"/>
      <c r="C129" s="295"/>
      <c r="D129" s="294"/>
      <c r="E129" s="294"/>
      <c r="F129" s="296"/>
    </row>
    <row r="130" spans="1:6">
      <c r="A130" s="109">
        <v>129</v>
      </c>
      <c r="B130" s="434"/>
      <c r="C130" s="295"/>
      <c r="D130" s="294"/>
      <c r="E130" s="294"/>
      <c r="F130" s="296"/>
    </row>
    <row r="131" spans="1:6">
      <c r="A131" s="109">
        <v>130</v>
      </c>
      <c r="B131" s="434"/>
      <c r="C131" s="295"/>
      <c r="D131" s="294"/>
      <c r="E131" s="294"/>
      <c r="F131" s="296"/>
    </row>
    <row r="132" spans="1:6">
      <c r="A132" s="109">
        <v>131</v>
      </c>
      <c r="B132" s="434"/>
      <c r="C132" s="295"/>
      <c r="D132" s="294"/>
      <c r="E132" s="294"/>
      <c r="F132" s="296"/>
    </row>
    <row r="133" spans="1:6">
      <c r="A133" s="109">
        <v>132</v>
      </c>
      <c r="B133" s="434"/>
      <c r="C133" s="295"/>
      <c r="D133" s="294"/>
      <c r="E133" s="294"/>
      <c r="F133" s="296"/>
    </row>
    <row r="134" spans="1:6">
      <c r="A134" s="109">
        <v>133</v>
      </c>
      <c r="B134" s="434"/>
      <c r="C134" s="295"/>
      <c r="D134" s="294"/>
      <c r="E134" s="294"/>
      <c r="F134" s="296"/>
    </row>
    <row r="135" spans="1:6">
      <c r="A135" s="109">
        <v>134</v>
      </c>
      <c r="B135" s="434"/>
      <c r="C135" s="295"/>
      <c r="D135" s="294"/>
      <c r="E135" s="294"/>
      <c r="F135" s="296"/>
    </row>
    <row r="136" spans="1:6">
      <c r="A136" s="109">
        <v>135</v>
      </c>
      <c r="B136" s="434"/>
      <c r="C136" s="295"/>
      <c r="D136" s="294"/>
      <c r="E136" s="294"/>
      <c r="F136" s="296"/>
    </row>
    <row r="137" spans="1:6">
      <c r="A137" s="109">
        <v>136</v>
      </c>
      <c r="B137" s="434"/>
      <c r="C137" s="295"/>
      <c r="D137" s="294"/>
      <c r="E137" s="294"/>
      <c r="F137" s="296"/>
    </row>
    <row r="138" spans="1:6">
      <c r="A138" s="109">
        <v>137</v>
      </c>
      <c r="B138" s="434"/>
      <c r="C138" s="295"/>
      <c r="D138" s="294"/>
      <c r="E138" s="294"/>
      <c r="F138" s="296"/>
    </row>
    <row r="139" spans="1:6">
      <c r="A139" s="109">
        <v>138</v>
      </c>
      <c r="B139" s="434"/>
      <c r="C139" s="295"/>
      <c r="D139" s="294"/>
      <c r="E139" s="294"/>
      <c r="F139" s="296"/>
    </row>
    <row r="140" spans="1:6">
      <c r="A140" s="109">
        <v>139</v>
      </c>
      <c r="B140" s="434"/>
      <c r="C140" s="295"/>
      <c r="D140" s="294"/>
      <c r="E140" s="294"/>
      <c r="F140" s="296"/>
    </row>
    <row r="141" spans="1:6">
      <c r="A141" s="109">
        <v>140</v>
      </c>
      <c r="B141" s="434"/>
      <c r="C141" s="295"/>
      <c r="D141" s="294"/>
      <c r="E141" s="294"/>
      <c r="F141" s="296"/>
    </row>
    <row r="142" spans="1:6">
      <c r="A142" s="109">
        <v>141</v>
      </c>
      <c r="B142" s="434"/>
      <c r="C142" s="295"/>
      <c r="D142" s="294"/>
      <c r="E142" s="294"/>
      <c r="F142" s="296"/>
    </row>
    <row r="143" spans="1:6">
      <c r="A143" s="109">
        <v>142</v>
      </c>
      <c r="B143" s="434"/>
      <c r="C143" s="295"/>
      <c r="D143" s="294"/>
      <c r="E143" s="294"/>
      <c r="F143" s="296"/>
    </row>
    <row r="144" spans="1:6">
      <c r="A144" s="109">
        <v>143</v>
      </c>
      <c r="B144" s="434"/>
      <c r="C144" s="295"/>
      <c r="D144" s="294"/>
      <c r="E144" s="294"/>
      <c r="F144" s="296"/>
    </row>
    <row r="145" spans="1:6">
      <c r="A145" s="109">
        <v>144</v>
      </c>
      <c r="B145" s="434"/>
      <c r="C145" s="295"/>
      <c r="D145" s="294"/>
      <c r="E145" s="294"/>
      <c r="F145" s="296"/>
    </row>
    <row r="146" spans="1:6">
      <c r="A146" s="109">
        <v>145</v>
      </c>
      <c r="B146" s="434"/>
      <c r="C146" s="295"/>
      <c r="D146" s="294"/>
      <c r="E146" s="294"/>
      <c r="F146" s="296"/>
    </row>
    <row r="147" spans="1:6">
      <c r="A147" s="109">
        <v>146</v>
      </c>
      <c r="B147" s="434"/>
      <c r="C147" s="295"/>
      <c r="D147" s="294"/>
      <c r="E147" s="294"/>
      <c r="F147" s="296"/>
    </row>
    <row r="148" spans="1:6">
      <c r="A148" s="109">
        <v>147</v>
      </c>
      <c r="B148" s="434"/>
      <c r="C148" s="295"/>
      <c r="D148" s="294"/>
      <c r="E148" s="294"/>
      <c r="F148" s="296"/>
    </row>
    <row r="149" spans="1:6">
      <c r="A149" s="109">
        <v>148</v>
      </c>
      <c r="B149" s="434"/>
      <c r="C149" s="295"/>
      <c r="D149" s="294"/>
      <c r="E149" s="294"/>
      <c r="F149" s="296"/>
    </row>
    <row r="150" spans="1:6">
      <c r="A150" s="109">
        <v>149</v>
      </c>
      <c r="B150" s="434"/>
      <c r="C150" s="295"/>
      <c r="D150" s="294"/>
      <c r="E150" s="294"/>
      <c r="F150" s="296"/>
    </row>
    <row r="151" spans="1:6">
      <c r="A151" s="109">
        <v>150</v>
      </c>
      <c r="B151" s="434"/>
      <c r="C151" s="295"/>
      <c r="D151" s="294"/>
      <c r="E151" s="294"/>
      <c r="F151" s="296"/>
    </row>
    <row r="152" spans="1:6">
      <c r="B152" s="434"/>
      <c r="C152" s="295"/>
      <c r="D152" s="294"/>
      <c r="E152" s="294"/>
      <c r="F152" s="296"/>
    </row>
    <row r="153" spans="1:6">
      <c r="B153" s="434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topLeftCell="A70" workbookViewId="0">
      <selection activeCell="D89" sqref="D89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32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6">
        <v>1</v>
      </c>
      <c r="B2" s="530" t="str">
        <f>'100 Материалов'!B2</f>
        <v>Вспененный ПВХ-пластик 1 мм, белый, 1560х3050 мм</v>
      </c>
      <c r="C2" s="530">
        <f>'100 Материалов'!C2</f>
        <v>1</v>
      </c>
      <c r="D2" s="530">
        <f>'100 Материалов'!D2</f>
        <v>1</v>
      </c>
      <c r="E2" s="530" t="str">
        <f>'100 Материалов'!E2</f>
        <v>лист</v>
      </c>
      <c r="F2" s="530">
        <f>'100 Материалов'!F2</f>
        <v>1100</v>
      </c>
    </row>
    <row r="3" spans="1:6">
      <c r="A3" s="436">
        <v>2</v>
      </c>
      <c r="B3" s="530" t="str">
        <f>'100 Материалов'!B3</f>
        <v>Вспененный ПВХ-пластик UNEXT-Strong, 2 мм, белый, 2030х3050 мм</v>
      </c>
      <c r="C3" s="530">
        <f>'100 Материалов'!C3</f>
        <v>0</v>
      </c>
      <c r="D3" s="530">
        <f>'100 Материалов'!D3</f>
        <v>0</v>
      </c>
      <c r="E3" s="530" t="str">
        <f>'100 Материалов'!E3</f>
        <v>лист</v>
      </c>
      <c r="F3" s="530">
        <f>'100 Материалов'!F3</f>
        <v>1869</v>
      </c>
    </row>
    <row r="4" spans="1:6">
      <c r="A4" s="436">
        <v>3</v>
      </c>
      <c r="B4" s="530" t="str">
        <f>'100 Материалов'!B4</f>
        <v>Вспененный ПВХ-пластик  3 мм, белый, 2030х3050 мм</v>
      </c>
      <c r="C4" s="530">
        <f>'100 Материалов'!C4</f>
        <v>0</v>
      </c>
      <c r="D4" s="530">
        <f>'100 Материалов'!D4</f>
        <v>0</v>
      </c>
      <c r="E4" s="530" t="str">
        <f>'100 Материалов'!E4</f>
        <v>лист</v>
      </c>
      <c r="F4" s="530">
        <f>'100 Материалов'!F4</f>
        <v>2100</v>
      </c>
    </row>
    <row r="5" spans="1:6">
      <c r="A5" s="436">
        <v>4</v>
      </c>
      <c r="B5" s="530" t="str">
        <f>'100 Материалов'!B5</f>
        <v>Вспененный ПВХ-пластик UNEXT-Strong, 4 мм, белый, 2030х3050 мм</v>
      </c>
      <c r="C5" s="530">
        <f>'100 Материалов'!C5</f>
        <v>1</v>
      </c>
      <c r="D5" s="530">
        <f>'100 Материалов'!D5</f>
        <v>1</v>
      </c>
      <c r="E5" s="530" t="str">
        <f>'100 Материалов'!E5</f>
        <v>лист</v>
      </c>
      <c r="F5" s="530">
        <f>'100 Материалов'!F5</f>
        <v>2812</v>
      </c>
    </row>
    <row r="6" spans="1:6">
      <c r="A6" s="436">
        <v>5</v>
      </c>
      <c r="B6" s="530" t="str">
        <f>'100 Материалов'!B6</f>
        <v>Вспененный ПВХ-пластик  5 мм, белый, 2030х3050 мм</v>
      </c>
      <c r="C6" s="530">
        <f>'100 Материалов'!C6</f>
        <v>1</v>
      </c>
      <c r="D6" s="530">
        <f>'100 Материалов'!D6</f>
        <v>1</v>
      </c>
      <c r="E6" s="530" t="str">
        <f>'100 Материалов'!E6</f>
        <v>лист</v>
      </c>
      <c r="F6" s="530">
        <f>'100 Материалов'!F6</f>
        <v>3345</v>
      </c>
    </row>
    <row r="7" spans="1:6">
      <c r="A7" s="436">
        <v>6</v>
      </c>
      <c r="B7" s="530" t="str">
        <f>'100 Материалов'!B7</f>
        <v>Вспененный ПВХ-пластик UNEXT-Strong, 8 мм, белый, 2030х3050 мм</v>
      </c>
      <c r="C7" s="530">
        <f>'100 Материалов'!C7</f>
        <v>1</v>
      </c>
      <c r="D7" s="530">
        <f>'100 Материалов'!D7</f>
        <v>1</v>
      </c>
      <c r="E7" s="530" t="str">
        <f>'100 Материалов'!E7</f>
        <v>лист</v>
      </c>
      <c r="F7" s="530">
        <f>'100 Материалов'!F7</f>
        <v>5400</v>
      </c>
    </row>
    <row r="8" spans="1:6">
      <c r="A8" s="436">
        <v>7</v>
      </c>
      <c r="B8" s="530" t="str">
        <f>'100 Материалов'!B8</f>
        <v>ПВХ пластик 10х2030х3050 бел Unext Strong</v>
      </c>
      <c r="C8" s="530">
        <f>'100 Материалов'!C8</f>
        <v>0</v>
      </c>
      <c r="D8" s="530">
        <f>'100 Материалов'!D8</f>
        <v>0</v>
      </c>
      <c r="E8" s="530" t="str">
        <f>'100 Материалов'!E8</f>
        <v>лист</v>
      </c>
      <c r="F8" s="530">
        <f>'100 Материалов'!F8</f>
        <v>6100</v>
      </c>
    </row>
    <row r="9" spans="1:6" s="219" customFormat="1">
      <c r="A9" s="436">
        <v>8</v>
      </c>
      <c r="B9" s="530" t="str">
        <f>'100 Материалов'!B9</f>
        <v>Акриловое стекло PLEXIGLAS, экструзионное, 2 мм, прозрачный, 2050х3050 мм</v>
      </c>
      <c r="C9" s="530">
        <f>'100 Материалов'!C9</f>
        <v>1</v>
      </c>
      <c r="D9" s="530">
        <f>'100 Материалов'!D9</f>
        <v>1</v>
      </c>
      <c r="E9" s="530" t="str">
        <f>'100 Материалов'!E9</f>
        <v>лист</v>
      </c>
      <c r="F9" s="530">
        <f>'100 Материалов'!F9</f>
        <v>4160</v>
      </c>
    </row>
    <row r="10" spans="1:6" s="219" customFormat="1">
      <c r="A10" s="436">
        <v>9</v>
      </c>
      <c r="B10" s="530" t="str">
        <f>'100 Материалов'!B10</f>
        <v>Акриловое стекло PLEXIGLAS, экструзионное, 3 мм, молочный, 2050х3050 мм</v>
      </c>
      <c r="C10" s="530">
        <f>'100 Материалов'!C10</f>
        <v>1</v>
      </c>
      <c r="D10" s="530">
        <f>'100 Материалов'!D10</f>
        <v>1</v>
      </c>
      <c r="E10" s="530" t="str">
        <f>'100 Материалов'!E10</f>
        <v>лист</v>
      </c>
      <c r="F10" s="530">
        <f>'100 Материалов'!F10</f>
        <v>6240</v>
      </c>
    </row>
    <row r="11" spans="1:6" s="219" customFormat="1">
      <c r="A11" s="436">
        <v>10</v>
      </c>
      <c r="B11" s="530" t="str">
        <f>'100 Материалов'!B11</f>
        <v>Акрил красный 3мм литой, 2050х3050 мм (Химсырье)</v>
      </c>
      <c r="C11" s="530">
        <f>'100 Материалов'!C11</f>
        <v>0</v>
      </c>
      <c r="D11" s="530">
        <f>'100 Материалов'!D11</f>
        <v>0</v>
      </c>
      <c r="E11" s="530" t="str">
        <f>'100 Материалов'!E11</f>
        <v>лист</v>
      </c>
      <c r="F11" s="530">
        <f>'100 Материалов'!F11</f>
        <v>5650</v>
      </c>
    </row>
    <row r="12" spans="1:6" s="219" customFormat="1">
      <c r="A12" s="436">
        <v>11</v>
      </c>
      <c r="B12" s="530" t="str">
        <f>'100 Материалов'!B12</f>
        <v>Акрил черный 3мм, 2050х3050 мм</v>
      </c>
      <c r="C12" s="530">
        <f>'100 Материалов'!C12</f>
        <v>0</v>
      </c>
      <c r="D12" s="530">
        <f>'100 Материалов'!D12</f>
        <v>0</v>
      </c>
      <c r="E12" s="530" t="str">
        <f>'100 Материалов'!E12</f>
        <v>лист</v>
      </c>
      <c r="F12" s="530">
        <f>'100 Материалов'!F12</f>
        <v>5000</v>
      </c>
    </row>
    <row r="13" spans="1:6" s="219" customFormat="1">
      <c r="A13" s="436">
        <v>12</v>
      </c>
      <c r="B13" s="530" t="str">
        <f>'100 Материалов'!B13</f>
        <v>Пэт 0,7мм, 2,05*1,25</v>
      </c>
      <c r="C13" s="530">
        <f>'100 Материалов'!C13</f>
        <v>1</v>
      </c>
      <c r="D13" s="530">
        <f>'100 Материалов'!D13</f>
        <v>1</v>
      </c>
      <c r="E13" s="530" t="str">
        <f>'100 Материалов'!E13</f>
        <v>лист</v>
      </c>
      <c r="F13" s="530">
        <f>'100 Материалов'!F13</f>
        <v>560</v>
      </c>
    </row>
    <row r="14" spans="1:6" s="219" customFormat="1">
      <c r="A14" s="436">
        <v>13</v>
      </c>
      <c r="B14" s="530" t="str">
        <f>'100 Материалов'!B14</f>
        <v>АКП GROSSBOND, полиэстр, 3 мм, стенка 0,21 мм, 9905\7001 матовое серебро, 1,5х4,0 м</v>
      </c>
      <c r="C14" s="530">
        <f>'100 Материалов'!C14</f>
        <v>1</v>
      </c>
      <c r="D14" s="530">
        <f>'100 Материалов'!D14</f>
        <v>1</v>
      </c>
      <c r="E14" s="530" t="str">
        <f>'100 Материалов'!E14</f>
        <v>лист</v>
      </c>
      <c r="F14" s="530">
        <f>'100 Материалов'!F14</f>
        <v>4500</v>
      </c>
    </row>
    <row r="15" spans="1:6" s="219" customFormat="1">
      <c r="A15" s="436">
        <v>14</v>
      </c>
      <c r="B15" s="530" t="str">
        <f>'100 Материалов'!B15</f>
        <v>ZENOFOL-PRINT ПВХ пластик, 0,5 мм, прозрачный, антибликовый, 1220х2440 мм</v>
      </c>
      <c r="C15" s="530">
        <f>'100 Материалов'!C15</f>
        <v>0</v>
      </c>
      <c r="D15" s="530">
        <f>'100 Материалов'!D15</f>
        <v>0</v>
      </c>
      <c r="E15" s="530" t="str">
        <f>'100 Материалов'!E15</f>
        <v>лист</v>
      </c>
      <c r="F15" s="530">
        <f>'100 Материалов'!F15</f>
        <v>1281</v>
      </c>
    </row>
    <row r="16" spans="1:6" s="219" customFormat="1">
      <c r="A16" s="436">
        <v>15</v>
      </c>
      <c r="B16" s="530" t="str">
        <f>'100 Материалов'!B16</f>
        <v>Профиль ALS, ширина 128 мм, длина 2 м, толщина 0,5 мм, алюм., белый окрашенный</v>
      </c>
      <c r="C16" s="530">
        <f>'100 Материалов'!C16</f>
        <v>1</v>
      </c>
      <c r="D16" s="530">
        <f>'100 Материалов'!D16</f>
        <v>1</v>
      </c>
      <c r="E16" s="530" t="str">
        <f>'100 Материалов'!E16</f>
        <v>хлыст</v>
      </c>
      <c r="F16" s="530">
        <f>'100 Материалов'!F16</f>
        <v>360</v>
      </c>
    </row>
    <row r="17" spans="1:6" s="219" customFormat="1">
      <c r="A17" s="436">
        <v>16</v>
      </c>
      <c r="B17" s="530" t="str">
        <f>'100 Материалов'!B17</f>
        <v>Профиль ALS, ширина 90 мм, длина 2 м, толщина 0,5 мм, алюм., белый окрашенный</v>
      </c>
      <c r="C17" s="530">
        <f>'100 Материалов'!C17</f>
        <v>0</v>
      </c>
      <c r="D17" s="530">
        <f>'100 Материалов'!D17</f>
        <v>0</v>
      </c>
      <c r="E17" s="530" t="str">
        <f>'100 Материалов'!E17</f>
        <v>хлыст</v>
      </c>
      <c r="F17" s="530">
        <f>'100 Материалов'!F17</f>
        <v>315</v>
      </c>
    </row>
    <row r="18" spans="1:6" s="219" customFormat="1">
      <c r="A18" s="436">
        <v>17</v>
      </c>
      <c r="B18" s="530" t="str">
        <f>'100 Материалов'!B18</f>
        <v>F-ТРИМ ELKAMET, ширина 25 мм, белый, длина 4 м</v>
      </c>
      <c r="C18" s="530">
        <f>'100 Материалов'!C18</f>
        <v>1</v>
      </c>
      <c r="D18" s="530">
        <f>'100 Материалов'!D18</f>
        <v>1</v>
      </c>
      <c r="E18" s="530" t="str">
        <f>'100 Материалов'!E18</f>
        <v>хлыст</v>
      </c>
      <c r="F18" s="530">
        <f>'100 Материалов'!F18</f>
        <v>550</v>
      </c>
    </row>
    <row r="19" spans="1:6" s="219" customFormat="1">
      <c r="A19" s="436">
        <v>18</v>
      </c>
      <c r="B19" s="530" t="str">
        <f>'100 Материалов'!B19</f>
        <v>Алюминиевый профиль ALU-FRAME №7, 6-11-14, натуральный анод 3,05 м</v>
      </c>
      <c r="C19" s="530">
        <f>'100 Материалов'!C19</f>
        <v>1</v>
      </c>
      <c r="D19" s="530">
        <f>'100 Материалов'!D19</f>
        <v>1</v>
      </c>
      <c r="E19" s="530" t="str">
        <f>'100 Материалов'!E19</f>
        <v>хлыст</v>
      </c>
      <c r="F19" s="530">
        <f>'100 Материалов'!F19</f>
        <v>145</v>
      </c>
    </row>
    <row r="20" spans="1:6" s="219" customFormat="1">
      <c r="A20" s="436">
        <v>19</v>
      </c>
      <c r="B20" s="530" t="str">
        <f>'100 Материалов'!B20</f>
        <v>Профиль ALU-POSTER 25Ea, овальный, серебро анод,3,0 м</v>
      </c>
      <c r="C20" s="530">
        <f>'100 Материалов'!C20</f>
        <v>1</v>
      </c>
      <c r="D20" s="530">
        <f>'100 Материалов'!D20</f>
        <v>1</v>
      </c>
      <c r="E20" s="530" t="str">
        <f>'100 Материалов'!E20</f>
        <v>хлыст</v>
      </c>
      <c r="F20" s="530">
        <f>'100 Материалов'!F20</f>
        <v>272</v>
      </c>
    </row>
    <row r="21" spans="1:6" s="219" customFormat="1">
      <c r="A21" s="436">
        <v>20</v>
      </c>
      <c r="B21" s="530" t="str">
        <f>'100 Материалов'!B21</f>
        <v>Угловой коннектор для профиля ALU-POSTER 25, глянец, "хром"</v>
      </c>
      <c r="C21" s="530">
        <f>'100 Материалов'!C21</f>
        <v>1</v>
      </c>
      <c r="D21" s="530">
        <f>'100 Материалов'!D21</f>
        <v>1</v>
      </c>
      <c r="E21" s="530" t="str">
        <f>'100 Материалов'!E21</f>
        <v>шт.</v>
      </c>
      <c r="F21" s="530">
        <f>'100 Материалов'!F21</f>
        <v>62.300000000000004</v>
      </c>
    </row>
    <row r="22" spans="1:6" s="219" customFormat="1">
      <c r="A22" s="436">
        <v>21</v>
      </c>
      <c r="B22" s="530" t="str">
        <f>'100 Материалов'!B22</f>
        <v>Пружина металлическая для ALU-Poster 24 и 25</v>
      </c>
      <c r="C22" s="530">
        <f>'100 Материалов'!C22</f>
        <v>1</v>
      </c>
      <c r="D22" s="530">
        <f>'100 Материалов'!D22</f>
        <v>1</v>
      </c>
      <c r="E22" s="530" t="str">
        <f>'100 Материалов'!E22</f>
        <v>шт.</v>
      </c>
      <c r="F22" s="530">
        <f>'100 Материалов'!F22</f>
        <v>6.3</v>
      </c>
    </row>
    <row r="23" spans="1:6" s="219" customFormat="1">
      <c r="A23" s="436">
        <v>22</v>
      </c>
      <c r="B23" s="530" t="str">
        <f>'100 Материалов'!B23</f>
        <v>Плёнка  ORACAL 8500-31(1,26х50)</v>
      </c>
      <c r="C23" s="530">
        <f>'100 Материалов'!C23</f>
        <v>1</v>
      </c>
      <c r="D23" s="530">
        <f>'100 Материалов'!D23</f>
        <v>1</v>
      </c>
      <c r="E23" s="530" t="str">
        <f>'100 Материалов'!E23</f>
        <v>метр. Пог.</v>
      </c>
      <c r="F23" s="530">
        <f>'100 Материалов'!F23</f>
        <v>530</v>
      </c>
    </row>
    <row r="24" spans="1:6" s="219" customFormat="1">
      <c r="A24" s="436">
        <v>23</v>
      </c>
      <c r="B24" s="530" t="str">
        <f>'100 Материалов'!B24</f>
        <v>Плёнка  ORACAL 641-31(1,26х50)</v>
      </c>
      <c r="C24" s="530">
        <f>'100 Материалов'!C24</f>
        <v>1</v>
      </c>
      <c r="D24" s="530">
        <f>'100 Материалов'!D24</f>
        <v>1</v>
      </c>
      <c r="E24" s="530" t="str">
        <f>'100 Материалов'!E24</f>
        <v>метр. Пог.</v>
      </c>
      <c r="F24" s="530">
        <f>'100 Материалов'!F24</f>
        <v>230</v>
      </c>
    </row>
    <row r="25" spans="1:6" s="219" customFormat="1">
      <c r="A25" s="436">
        <v>24</v>
      </c>
      <c r="B25" s="530" t="str">
        <f>'100 Материалов'!B25</f>
        <v>Плёнка 2х сторон. (скотч) Oramount 1811 10м/15 мм, 1,0 мм</v>
      </c>
      <c r="C25" s="530">
        <f>'100 Материалов'!C25</f>
        <v>1</v>
      </c>
      <c r="D25" s="530">
        <f>'100 Материалов'!D25</f>
        <v>1</v>
      </c>
      <c r="E25" s="530" t="str">
        <f>'100 Материалов'!E25</f>
        <v>рулон</v>
      </c>
      <c r="F25" s="530">
        <f>'100 Материалов'!F25</f>
        <v>130.20000000000002</v>
      </c>
    </row>
    <row r="26" spans="1:6" s="219" customFormat="1">
      <c r="A26" s="436">
        <v>25</v>
      </c>
      <c r="B26" s="530" t="str">
        <f>'100 Материалов'!B26</f>
        <v>Клейкая лента двусторонняя конструкционная LP-401 1мм х 6мм х 33м</v>
      </c>
      <c r="C26" s="530">
        <f>'100 Материалов'!C26</f>
        <v>1</v>
      </c>
      <c r="D26" s="530">
        <f>'100 Материалов'!D26</f>
        <v>1</v>
      </c>
      <c r="E26" s="530" t="str">
        <f>'100 Материалов'!E26</f>
        <v>рулон</v>
      </c>
      <c r="F26" s="530">
        <f>'100 Материалов'!F26</f>
        <v>570</v>
      </c>
    </row>
    <row r="27" spans="1:6" s="219" customFormat="1">
      <c r="A27" s="436">
        <v>26</v>
      </c>
      <c r="B27" s="530" t="str">
        <f>'100 Материалов'!B27</f>
        <v>Полноцветная печать с ламинацией</v>
      </c>
      <c r="C27" s="530">
        <f>'100 Материалов'!C27</f>
        <v>1</v>
      </c>
      <c r="D27" s="530">
        <f>'100 Материалов'!D27</f>
        <v>1</v>
      </c>
      <c r="E27" s="530" t="str">
        <f>'100 Материалов'!E27</f>
        <v>кв. метр</v>
      </c>
      <c r="F27" s="530">
        <f>'100 Материалов'!F27</f>
        <v>560</v>
      </c>
    </row>
    <row r="28" spans="1:6" s="219" customFormat="1">
      <c r="A28" s="436">
        <v>27</v>
      </c>
      <c r="B28" s="530" t="str">
        <f>'100 Материалов'!B28</f>
        <v>Монтажная плёнка</v>
      </c>
      <c r="C28" s="530">
        <f>'100 Материалов'!C28</f>
        <v>1</v>
      </c>
      <c r="D28" s="530">
        <f>'100 Материалов'!D28</f>
        <v>1</v>
      </c>
      <c r="E28" s="530" t="str">
        <f>'100 Материалов'!E28</f>
        <v>метр. Пог.</v>
      </c>
      <c r="F28" s="530">
        <f>'100 Материалов'!F28</f>
        <v>124</v>
      </c>
    </row>
    <row r="29" spans="1:6" s="219" customFormat="1">
      <c r="A29" s="436">
        <v>28</v>
      </c>
      <c r="B29" s="530" t="str">
        <f>'100 Материалов'!B29</f>
        <v>Модуль светодиодный 3led3528</v>
      </c>
      <c r="C29" s="530">
        <f>'100 Материалов'!C29</f>
        <v>0</v>
      </c>
      <c r="D29" s="530">
        <f>'100 Материалов'!D29</f>
        <v>0</v>
      </c>
      <c r="E29" s="530" t="str">
        <f>'100 Материалов'!E29</f>
        <v>шт.</v>
      </c>
      <c r="F29" s="530">
        <f>'100 Материалов'!F29</f>
        <v>16</v>
      </c>
    </row>
    <row r="30" spans="1:6" s="219" customFormat="1">
      <c r="A30" s="436">
        <v>29</v>
      </c>
      <c r="B30" s="530" t="str">
        <f>'100 Материалов'!B30</f>
        <v>Блок питания 150 Вт</v>
      </c>
      <c r="C30" s="530">
        <f>'100 Материалов'!C30</f>
        <v>1</v>
      </c>
      <c r="D30" s="530">
        <f>'100 Материалов'!D30</f>
        <v>1</v>
      </c>
      <c r="E30" s="530" t="str">
        <f>'100 Материалов'!E30</f>
        <v>шт.</v>
      </c>
      <c r="F30" s="530">
        <f>'100 Материалов'!F30</f>
        <v>1950</v>
      </c>
    </row>
    <row r="31" spans="1:6" s="219" customFormat="1">
      <c r="A31" s="436">
        <v>30</v>
      </c>
      <c r="B31" s="530" t="str">
        <f>'100 Материалов'!B31</f>
        <v>Блок питания 100 Вт</v>
      </c>
      <c r="C31" s="530">
        <f>'100 Материалов'!C31</f>
        <v>0</v>
      </c>
      <c r="D31" s="530">
        <f>'100 Материалов'!D31</f>
        <v>0</v>
      </c>
      <c r="E31" s="530" t="str">
        <f>'100 Материалов'!E31</f>
        <v>шт.</v>
      </c>
      <c r="F31" s="530">
        <f>'100 Материалов'!F31</f>
        <v>1200</v>
      </c>
    </row>
    <row r="32" spans="1:6" s="219" customFormat="1">
      <c r="A32" s="436">
        <v>31</v>
      </c>
      <c r="B32" s="530" t="str">
        <f>'100 Материалов'!B32</f>
        <v>Блок питания 30 Вт</v>
      </c>
      <c r="C32" s="530">
        <f>'100 Материалов'!C32</f>
        <v>1</v>
      </c>
      <c r="D32" s="530">
        <f>'100 Материалов'!D32</f>
        <v>1</v>
      </c>
      <c r="E32" s="530" t="str">
        <f>'100 Материалов'!E32</f>
        <v>шт.</v>
      </c>
      <c r="F32" s="530">
        <f>'100 Материалов'!F32</f>
        <v>450</v>
      </c>
    </row>
    <row r="33" spans="1:6" s="219" customFormat="1">
      <c r="A33" s="436">
        <v>32</v>
      </c>
      <c r="B33" s="530" t="str">
        <f>'100 Материалов'!B33</f>
        <v>Провод ШВВП 2х0,75</v>
      </c>
      <c r="C33" s="530">
        <f>'100 Материалов'!C33</f>
        <v>1</v>
      </c>
      <c r="D33" s="530">
        <f>'100 Материалов'!D33</f>
        <v>1</v>
      </c>
      <c r="E33" s="530" t="str">
        <f>'100 Материалов'!E33</f>
        <v>шт.</v>
      </c>
      <c r="F33" s="530">
        <f>'100 Материалов'!F33</f>
        <v>9</v>
      </c>
    </row>
    <row r="34" spans="1:6" s="219" customFormat="1">
      <c r="A34" s="436">
        <v>33</v>
      </c>
      <c r="B34" s="530" t="str">
        <f>'100 Материалов'!B34</f>
        <v>Клей COSMOFEN CA-12 (COSMO CA-500.110), однокомпонентный,цианакрилатный, 50 г</v>
      </c>
      <c r="C34" s="530">
        <f>'100 Материалов'!C34</f>
        <v>1</v>
      </c>
      <c r="D34" s="530">
        <f>'100 Материалов'!D34</f>
        <v>1</v>
      </c>
      <c r="E34" s="530" t="str">
        <f>'100 Материалов'!E34</f>
        <v>шт.</v>
      </c>
      <c r="F34" s="530">
        <f>'100 Материалов'!F34</f>
        <v>350</v>
      </c>
    </row>
    <row r="35" spans="1:6" s="219" customFormat="1">
      <c r="A35" s="436">
        <v>34</v>
      </c>
      <c r="B35" s="530" t="str">
        <f>'100 Материалов'!B35</f>
        <v>Труба черн. 15*15*1,5 (розн)</v>
      </c>
      <c r="C35" s="530">
        <f>'100 Материалов'!C35</f>
        <v>0</v>
      </c>
      <c r="D35" s="530">
        <f>'100 Материалов'!D35</f>
        <v>0</v>
      </c>
      <c r="E35" s="530" t="str">
        <f>'100 Материалов'!E35</f>
        <v>м.пог</v>
      </c>
      <c r="F35" s="530">
        <f>'100 Материалов'!F35</f>
        <v>28</v>
      </c>
    </row>
    <row r="36" spans="1:6" s="219" customFormat="1">
      <c r="A36" s="436">
        <v>35</v>
      </c>
      <c r="B36" s="530" t="str">
        <f>'100 Материалов'!B36</f>
        <v>Труба черн. 20*20*1,5 (розн)</v>
      </c>
      <c r="C36" s="530">
        <f>'100 Материалов'!C36</f>
        <v>1</v>
      </c>
      <c r="D36" s="530">
        <f>'100 Материалов'!D36</f>
        <v>1</v>
      </c>
      <c r="E36" s="530" t="str">
        <f>'100 Материалов'!E36</f>
        <v>м.пог</v>
      </c>
      <c r="F36" s="530">
        <f>'100 Материалов'!F36</f>
        <v>37</v>
      </c>
    </row>
    <row r="37" spans="1:6" s="219" customFormat="1">
      <c r="A37" s="436">
        <v>36</v>
      </c>
      <c r="B37" s="530" t="str">
        <f>'100 Материалов'!B37</f>
        <v>Труба черн. 40*20*2 (розн)</v>
      </c>
      <c r="C37" s="530">
        <f>'100 Материалов'!C37</f>
        <v>1</v>
      </c>
      <c r="D37" s="530">
        <f>'100 Материалов'!D37</f>
        <v>1</v>
      </c>
      <c r="E37" s="530" t="str">
        <f>'100 Материалов'!E37</f>
        <v>м.пог</v>
      </c>
      <c r="F37" s="530">
        <f>'100 Материалов'!F37</f>
        <v>69</v>
      </c>
    </row>
    <row r="38" spans="1:6" s="219" customFormat="1">
      <c r="A38" s="436">
        <v>37</v>
      </c>
      <c r="B38" s="530" t="str">
        <f>'100 Материалов'!B38</f>
        <v>Труба черн. 40*40*2 (розн)</v>
      </c>
      <c r="C38" s="530">
        <f>'100 Материалов'!C38</f>
        <v>1</v>
      </c>
      <c r="D38" s="530">
        <f>'100 Материалов'!D38</f>
        <v>1</v>
      </c>
      <c r="E38" s="530" t="str">
        <f>'100 Материалов'!E38</f>
        <v>м.пог</v>
      </c>
      <c r="F38" s="530">
        <f>'100 Материалов'!F38</f>
        <v>93</v>
      </c>
    </row>
    <row r="39" spans="1:6" s="219" customFormat="1">
      <c r="A39" s="436">
        <v>38</v>
      </c>
      <c r="B39" s="530" t="str">
        <f>'100 Материалов'!B39</f>
        <v>Труба черн. 50*50*3 (розн)</v>
      </c>
      <c r="C39" s="530">
        <f>'100 Материалов'!C39</f>
        <v>0</v>
      </c>
      <c r="D39" s="530">
        <f>'100 Материалов'!D39</f>
        <v>0</v>
      </c>
      <c r="E39" s="530" t="str">
        <f>'100 Материалов'!E39</f>
        <v>м.пог</v>
      </c>
      <c r="F39" s="530">
        <f>'100 Материалов'!F39</f>
        <v>166</v>
      </c>
    </row>
    <row r="40" spans="1:6" s="219" customFormat="1">
      <c r="A40" s="436">
        <v>39</v>
      </c>
      <c r="B40" s="530" t="str">
        <f>'100 Материалов'!B40</f>
        <v>Труба черн. 60*40*3 (розн)</v>
      </c>
      <c r="C40" s="530">
        <f>'100 Материалов'!C40</f>
        <v>0</v>
      </c>
      <c r="D40" s="530">
        <f>'100 Материалов'!D40</f>
        <v>0</v>
      </c>
      <c r="E40" s="530" t="str">
        <f>'100 Материалов'!E40</f>
        <v>м.пог</v>
      </c>
      <c r="F40" s="530">
        <f>'100 Материалов'!F40</f>
        <v>185</v>
      </c>
    </row>
    <row r="41" spans="1:6" s="219" customFormat="1">
      <c r="A41" s="436">
        <v>40</v>
      </c>
      <c r="B41" s="530" t="str">
        <f>'100 Материалов'!B41</f>
        <v>Труба черн. 60*60*3 (розн)</v>
      </c>
      <c r="C41" s="530">
        <f>'100 Материалов'!C41</f>
        <v>0</v>
      </c>
      <c r="D41" s="530">
        <f>'100 Материалов'!D41</f>
        <v>0</v>
      </c>
      <c r="E41" s="530" t="str">
        <f>'100 Материалов'!E41</f>
        <v>м.пог</v>
      </c>
      <c r="F41" s="530">
        <f>'100 Материалов'!F41</f>
        <v>202</v>
      </c>
    </row>
    <row r="42" spans="1:6" s="219" customFormat="1">
      <c r="A42" s="436">
        <v>41</v>
      </c>
      <c r="B42" s="530" t="str">
        <f>'100 Материалов'!B42</f>
        <v>Труба черн. 80*80*4 (розн)</v>
      </c>
      <c r="C42" s="530">
        <f>'100 Материалов'!C42</f>
        <v>0</v>
      </c>
      <c r="D42" s="530">
        <f>'100 Материалов'!D42</f>
        <v>0</v>
      </c>
      <c r="E42" s="530" t="str">
        <f>'100 Материалов'!E42</f>
        <v>м.пог</v>
      </c>
      <c r="F42" s="530">
        <f>'100 Материалов'!F42</f>
        <v>366</v>
      </c>
    </row>
    <row r="43" spans="1:6" s="219" customFormat="1">
      <c r="A43" s="436">
        <v>42</v>
      </c>
      <c r="B43" s="530" t="str">
        <f>'100 Материалов'!B43</f>
        <v>Уголок черн 25*25*4 (розн)</v>
      </c>
      <c r="C43" s="530">
        <f>'100 Материалов'!C43</f>
        <v>0</v>
      </c>
      <c r="D43" s="530">
        <f>'100 Материалов'!D43</f>
        <v>0</v>
      </c>
      <c r="E43" s="530" t="str">
        <f>'100 Материалов'!E43</f>
        <v>м.пог</v>
      </c>
      <c r="F43" s="530">
        <f>'100 Материалов'!F43</f>
        <v>57</v>
      </c>
    </row>
    <row r="44" spans="1:6" s="219" customFormat="1">
      <c r="A44" s="436">
        <v>43</v>
      </c>
      <c r="B44" s="530" t="str">
        <f>'100 Материалов'!B44</f>
        <v>Уголок черн 40*40*4 (розн)</v>
      </c>
      <c r="C44" s="530">
        <f>'100 Материалов'!C44</f>
        <v>0</v>
      </c>
      <c r="D44" s="530">
        <f>'100 Материалов'!D44</f>
        <v>0</v>
      </c>
      <c r="E44" s="530" t="str">
        <f>'100 Материалов'!E44</f>
        <v>м.пог</v>
      </c>
      <c r="F44" s="530">
        <f>'100 Материалов'!F44</f>
        <v>191</v>
      </c>
    </row>
    <row r="45" spans="1:6" s="219" customFormat="1">
      <c r="A45" s="436">
        <v>44</v>
      </c>
      <c r="B45" s="530" t="str">
        <f>'100 Материалов'!B45</f>
        <v>Уголок черн 50*50*5 (розн)</v>
      </c>
      <c r="C45" s="530">
        <f>'100 Материалов'!C45</f>
        <v>1</v>
      </c>
      <c r="D45" s="530">
        <f>'100 Материалов'!D45</f>
        <v>1</v>
      </c>
      <c r="E45" s="530" t="str">
        <f>'100 Материалов'!E45</f>
        <v>м.пог</v>
      </c>
      <c r="F45" s="530">
        <f>'100 Материалов'!F45</f>
        <v>202</v>
      </c>
    </row>
    <row r="46" spans="1:6" s="219" customFormat="1">
      <c r="A46" s="436">
        <v>45</v>
      </c>
      <c r="B46" s="530" t="str">
        <f>'100 Материалов'!B46</f>
        <v>Трос металлополимерный D1 (без оплетки)</v>
      </c>
      <c r="C46" s="530">
        <f>'100 Материалов'!C46</f>
        <v>0</v>
      </c>
      <c r="D46" s="530">
        <f>'100 Материалов'!D46</f>
        <v>0</v>
      </c>
      <c r="E46" s="530" t="str">
        <f>'100 Материалов'!E46</f>
        <v>шт.</v>
      </c>
      <c r="F46" s="530">
        <f>'100 Материалов'!F46</f>
        <v>1.3</v>
      </c>
    </row>
    <row r="47" spans="1:6" s="219" customFormat="1">
      <c r="A47" s="436">
        <v>46</v>
      </c>
      <c r="B47" s="530" t="str">
        <f>'100 Материалов'!B47</f>
        <v>Трос металлополимерный D2 (в оплетке)</v>
      </c>
      <c r="C47" s="530">
        <f>'100 Материалов'!C47</f>
        <v>1</v>
      </c>
      <c r="D47" s="530">
        <f>'100 Материалов'!D47</f>
        <v>1</v>
      </c>
      <c r="E47" s="530" t="str">
        <f>'100 Материалов'!E47</f>
        <v>шт.</v>
      </c>
      <c r="F47" s="530">
        <f>'100 Материалов'!F47</f>
        <v>4.83</v>
      </c>
    </row>
    <row r="48" spans="1:6" s="219" customFormat="1">
      <c r="A48" s="436">
        <v>47</v>
      </c>
      <c r="B48" s="530" t="str">
        <f>'100 Материалов'!B48</f>
        <v>Зажим троса обжимной 2 мм АЛ. (100)</v>
      </c>
      <c r="C48" s="530">
        <f>'100 Материалов'!C48</f>
        <v>1</v>
      </c>
      <c r="D48" s="530">
        <f>'100 Материалов'!D48</f>
        <v>1</v>
      </c>
      <c r="E48" s="530" t="str">
        <f>'100 Материалов'!E48</f>
        <v>шт.</v>
      </c>
      <c r="F48" s="530">
        <f>'100 Материалов'!F48</f>
        <v>1.3</v>
      </c>
    </row>
    <row r="49" spans="1:6" s="219" customFormat="1">
      <c r="A49" s="436">
        <v>48</v>
      </c>
      <c r="B49" s="530" t="str">
        <f>'100 Материалов'!B49</f>
        <v>Уголок 25*25*1,5 аллюминиевый</v>
      </c>
      <c r="C49" s="530">
        <f>'100 Материалов'!C49</f>
        <v>1</v>
      </c>
      <c r="D49" s="530">
        <f>'100 Материалов'!D49</f>
        <v>1</v>
      </c>
      <c r="E49" s="530" t="str">
        <f>'100 Материалов'!E49</f>
        <v>м.пог</v>
      </c>
      <c r="F49" s="530">
        <f>'100 Материалов'!F49</f>
        <v>85</v>
      </c>
    </row>
    <row r="50" spans="1:6" s="219" customFormat="1">
      <c r="A50" s="436">
        <v>49</v>
      </c>
      <c r="B50" s="530" t="str">
        <f>'100 Материалов'!B50</f>
        <v>Труба квадратная AL 20*20*2.0 /2 м</v>
      </c>
      <c r="C50" s="530">
        <f>'100 Материалов'!C50</f>
        <v>1</v>
      </c>
      <c r="D50" s="530">
        <f>'100 Материалов'!D50</f>
        <v>1</v>
      </c>
      <c r="E50" s="530" t="str">
        <f>'100 Материалов'!E50</f>
        <v>м.пог</v>
      </c>
      <c r="F50" s="530">
        <f>'100 Материалов'!F50</f>
        <v>95</v>
      </c>
    </row>
    <row r="51" spans="1:6" s="219" customFormat="1">
      <c r="A51" s="436">
        <v>50</v>
      </c>
      <c r="B51" s="530" t="str">
        <f>'100 Материалов'!B51</f>
        <v>Стяжка для кабеля 3,6х200 мм белая ДКС</v>
      </c>
      <c r="C51" s="530">
        <f>'100 Материалов'!C51</f>
        <v>1</v>
      </c>
      <c r="D51" s="530">
        <f>'100 Материалов'!D51</f>
        <v>1</v>
      </c>
      <c r="E51" s="530" t="str">
        <f>'100 Материалов'!E51</f>
        <v>шт.</v>
      </c>
      <c r="F51" s="530">
        <f>'100 Материалов'!F51</f>
        <v>1.58</v>
      </c>
    </row>
    <row r="52" spans="1:6" s="219" customFormat="1">
      <c r="A52" s="436">
        <v>51</v>
      </c>
      <c r="B52" s="530" t="str">
        <f>'100 Материалов'!B52</f>
        <v>Саморез для металла с фланцем (LI16) 4,2х19 с буром</v>
      </c>
      <c r="C52" s="530">
        <f>'100 Материалов'!C52</f>
        <v>1</v>
      </c>
      <c r="D52" s="530">
        <f>'100 Материалов'!D52</f>
        <v>1</v>
      </c>
      <c r="E52" s="530" t="str">
        <f>'100 Материалов'!E52</f>
        <v>шт.</v>
      </c>
      <c r="F52" s="530">
        <f>'100 Материалов'!F52</f>
        <v>0.3</v>
      </c>
    </row>
    <row r="53" spans="1:6" s="219" customFormat="1">
      <c r="A53" s="436">
        <v>52</v>
      </c>
      <c r="B53" s="530" t="str">
        <f>'100 Материалов'!B53</f>
        <v>Саморез универсальный 3х12</v>
      </c>
      <c r="C53" s="530">
        <f>'100 Материалов'!C53</f>
        <v>0</v>
      </c>
      <c r="D53" s="530">
        <f>'100 Материалов'!D53</f>
        <v>0</v>
      </c>
      <c r="E53" s="530" t="str">
        <f>'100 Материалов'!E53</f>
        <v>шт.</v>
      </c>
      <c r="F53" s="530">
        <f>'100 Материалов'!F53</f>
        <v>0.08</v>
      </c>
    </row>
    <row r="54" spans="1:6" s="219" customFormat="1">
      <c r="A54" s="436">
        <v>53</v>
      </c>
      <c r="B54" s="530" t="str">
        <f>'100 Материалов'!B54</f>
        <v>Саморезы кровельный 4,8*35</v>
      </c>
      <c r="C54" s="530">
        <f>'100 Материалов'!C54</f>
        <v>0</v>
      </c>
      <c r="D54" s="530">
        <f>'100 Материалов'!D54</f>
        <v>0</v>
      </c>
      <c r="E54" s="530" t="str">
        <f>'100 Материалов'!E54</f>
        <v>шт.</v>
      </c>
      <c r="F54" s="530">
        <f>'100 Материалов'!F54</f>
        <v>0.89</v>
      </c>
    </row>
    <row r="55" spans="1:6" s="219" customFormat="1">
      <c r="A55" s="436">
        <v>54</v>
      </c>
      <c r="B55" s="530" t="str">
        <f>'100 Материалов'!B55</f>
        <v>Крючок-шуруп 2,6х10/30 Ц</v>
      </c>
      <c r="C55" s="530">
        <f>'100 Материалов'!C55</f>
        <v>1</v>
      </c>
      <c r="D55" s="530">
        <f>'100 Материалов'!D55</f>
        <v>1</v>
      </c>
      <c r="E55" s="530" t="str">
        <f>'100 Материалов'!E55</f>
        <v>шт.</v>
      </c>
      <c r="F55" s="530">
        <f>'100 Материалов'!F55</f>
        <v>0.5</v>
      </c>
    </row>
    <row r="56" spans="1:6" s="219" customFormat="1">
      <c r="A56" s="436">
        <v>55</v>
      </c>
      <c r="B56" s="530" t="str">
        <f>'100 Материалов'!B56</f>
        <v>Крючок S-обр 3мм, оцинк</v>
      </c>
      <c r="C56" s="530">
        <f>'100 Материалов'!C56</f>
        <v>1</v>
      </c>
      <c r="D56" s="530">
        <f>'100 Материалов'!D56</f>
        <v>1</v>
      </c>
      <c r="E56" s="530" t="str">
        <f>'100 Материалов'!E56</f>
        <v>шт.</v>
      </c>
      <c r="F56" s="530">
        <f>'100 Материалов'!F56</f>
        <v>3</v>
      </c>
    </row>
    <row r="57" spans="1:6" s="219" customFormat="1">
      <c r="A57" s="436">
        <v>56</v>
      </c>
      <c r="B57" s="530" t="str">
        <f>'100 Материалов'!B57</f>
        <v>Дюбель рамный с шурупом MBR-S 10х120 6 КТ MUNGO</v>
      </c>
      <c r="C57" s="530">
        <f>'100 Материалов'!C57</f>
        <v>1</v>
      </c>
      <c r="D57" s="530">
        <f>'100 Материалов'!D57</f>
        <v>1</v>
      </c>
      <c r="E57" s="530" t="str">
        <f>'100 Материалов'!E57</f>
        <v>шт.</v>
      </c>
      <c r="F57" s="530">
        <f>'100 Материалов'!F57</f>
        <v>36</v>
      </c>
    </row>
    <row r="58" spans="1:6" s="219" customFormat="1">
      <c r="A58" s="436">
        <v>57</v>
      </c>
      <c r="B58" s="530" t="str">
        <f>'100 Материалов'!B58</f>
        <v>Дюбель PND 8</v>
      </c>
      <c r="C58" s="530">
        <f>'100 Материалов'!C58</f>
        <v>1</v>
      </c>
      <c r="D58" s="530">
        <f>'100 Материалов'!D58</f>
        <v>1</v>
      </c>
      <c r="E58" s="530" t="str">
        <f>'100 Материалов'!E58</f>
        <v>шт.</v>
      </c>
      <c r="F58" s="530">
        <f>'100 Материалов'!F58</f>
        <v>1</v>
      </c>
    </row>
    <row r="59" spans="1:6" s="219" customFormat="1">
      <c r="A59" s="436">
        <v>58</v>
      </c>
      <c r="B59" s="530" t="str">
        <f>'100 Материалов'!B59</f>
        <v>Коробка разветвительная о\у 7 вводов, 80х80х40, Промрукав</v>
      </c>
      <c r="C59" s="530">
        <f>'100 Материалов'!C59</f>
        <v>1</v>
      </c>
      <c r="D59" s="530">
        <f>'100 Материалов'!D59</f>
        <v>1</v>
      </c>
      <c r="E59" s="530" t="str">
        <f>'100 Материалов'!E59</f>
        <v>шт.</v>
      </c>
      <c r="F59" s="530">
        <f>'100 Материалов'!F59</f>
        <v>30</v>
      </c>
    </row>
    <row r="60" spans="1:6" s="219" customFormat="1">
      <c r="A60" s="436">
        <v>59</v>
      </c>
      <c r="B60" s="530" t="str">
        <f>'100 Материалов'!B60</f>
        <v>Зажим (клемма) на 3 провода с рычажком (0,08-2,5 мм. Кв.), (50 шт.) Wago</v>
      </c>
      <c r="C60" s="530">
        <f>'100 Материалов'!C60</f>
        <v>1</v>
      </c>
      <c r="D60" s="530">
        <f>'100 Материалов'!D60</f>
        <v>1</v>
      </c>
      <c r="E60" s="530" t="str">
        <f>'100 Материалов'!E60</f>
        <v>шт.</v>
      </c>
      <c r="F60" s="530">
        <f>'100 Материалов'!F60</f>
        <v>14</v>
      </c>
    </row>
    <row r="61" spans="1:6" s="219" customFormat="1">
      <c r="A61" s="436">
        <v>60</v>
      </c>
      <c r="B61" s="530" t="str">
        <f>'100 Материалов'!B61</f>
        <v>Краска новбытхим</v>
      </c>
      <c r="C61" s="530">
        <f>'100 Материалов'!C61</f>
        <v>1</v>
      </c>
      <c r="D61" s="530">
        <f>'100 Материалов'!D61</f>
        <v>1</v>
      </c>
      <c r="E61" s="530" t="str">
        <f>'100 Материалов'!E61</f>
        <v>литр</v>
      </c>
      <c r="F61" s="530">
        <f>'100 Материалов'!F61</f>
        <v>230</v>
      </c>
    </row>
    <row r="62" spans="1:6" s="219" customFormat="1">
      <c r="A62" s="436">
        <v>61</v>
      </c>
      <c r="B62" s="530" t="str">
        <f>'100 Материалов'!B62</f>
        <v>Вышка 18м</v>
      </c>
      <c r="C62" s="530">
        <f>'100 Материалов'!C62</f>
        <v>0</v>
      </c>
      <c r="D62" s="530">
        <f>'100 Материалов'!D62</f>
        <v>0</v>
      </c>
      <c r="E62" s="530" t="str">
        <f>'100 Материалов'!E62</f>
        <v>смена</v>
      </c>
      <c r="F62" s="530">
        <f>'100 Материалов'!F62</f>
        <v>7500</v>
      </c>
    </row>
    <row r="63" spans="1:6" s="219" customFormat="1">
      <c r="A63" s="436">
        <v>62</v>
      </c>
      <c r="B63" s="530" t="str">
        <f>'100 Материалов'!B63</f>
        <v>Вышка 22м</v>
      </c>
      <c r="C63" s="530">
        <f>'100 Материалов'!C63</f>
        <v>0</v>
      </c>
      <c r="D63" s="530">
        <f>'100 Материалов'!D63</f>
        <v>0</v>
      </c>
      <c r="E63" s="530" t="str">
        <f>'100 Материалов'!E63</f>
        <v>смена</v>
      </c>
      <c r="F63" s="530">
        <f>'100 Материалов'!F63</f>
        <v>8200</v>
      </c>
    </row>
    <row r="64" spans="1:6" s="219" customFormat="1">
      <c r="A64" s="436">
        <v>63</v>
      </c>
      <c r="B64" s="530" t="str">
        <f>'100 Материалов'!B64</f>
        <v>Вышка 28м</v>
      </c>
      <c r="C64" s="530">
        <f>'100 Материалов'!C64</f>
        <v>0</v>
      </c>
      <c r="D64" s="530">
        <f>'100 Материалов'!D64</f>
        <v>0</v>
      </c>
      <c r="E64" s="530" t="str">
        <f>'100 Материалов'!E64</f>
        <v>смена</v>
      </c>
      <c r="F64" s="530">
        <f>'100 Материалов'!F64</f>
        <v>12000</v>
      </c>
    </row>
    <row r="65" spans="1:6" s="219" customFormat="1">
      <c r="A65" s="436">
        <v>64</v>
      </c>
      <c r="B65" s="530" t="str">
        <f>'100 Материалов'!B65</f>
        <v>Вышка 32м</v>
      </c>
      <c r="C65" s="530">
        <f>'100 Материалов'!C65</f>
        <v>0</v>
      </c>
      <c r="D65" s="530">
        <f>'100 Материалов'!D65</f>
        <v>0</v>
      </c>
      <c r="E65" s="530" t="str">
        <f>'100 Материалов'!E65</f>
        <v>смена</v>
      </c>
      <c r="F65" s="530">
        <f>'100 Материалов'!F65</f>
        <v>14300</v>
      </c>
    </row>
    <row r="66" spans="1:6" s="219" customFormat="1">
      <c r="A66" s="436">
        <v>65</v>
      </c>
      <c r="B66" s="530" t="str">
        <f>'100 Материалов'!B66</f>
        <v>Автокран 18м</v>
      </c>
      <c r="C66" s="530">
        <f>'100 Материалов'!C66</f>
        <v>0</v>
      </c>
      <c r="D66" s="530">
        <f>'100 Материалов'!D66</f>
        <v>0</v>
      </c>
      <c r="E66" s="530" t="str">
        <f>'100 Материалов'!E66</f>
        <v>смена</v>
      </c>
      <c r="F66" s="530">
        <f>'100 Материалов'!F66</f>
        <v>9900</v>
      </c>
    </row>
    <row r="67" spans="1:6" s="219" customFormat="1">
      <c r="A67" s="436">
        <v>66</v>
      </c>
      <c r="B67" s="530" t="str">
        <f>'100 Материалов'!B67</f>
        <v>Автокран 22м</v>
      </c>
      <c r="C67" s="530">
        <f>'100 Материалов'!C67</f>
        <v>0</v>
      </c>
      <c r="D67" s="530">
        <f>'100 Материалов'!D67</f>
        <v>0</v>
      </c>
      <c r="E67" s="530" t="str">
        <f>'100 Материалов'!E67</f>
        <v>смена</v>
      </c>
      <c r="F67" s="530">
        <f>'100 Материалов'!F67</f>
        <v>9900</v>
      </c>
    </row>
    <row r="68" spans="1:6" s="219" customFormat="1">
      <c r="A68" s="436">
        <v>67</v>
      </c>
      <c r="B68" s="530" t="str">
        <f>'100 Материалов'!B68</f>
        <v>Автокран 28м</v>
      </c>
      <c r="C68" s="530">
        <f>'100 Материалов'!C68</f>
        <v>0</v>
      </c>
      <c r="D68" s="530">
        <f>'100 Материалов'!D68</f>
        <v>0</v>
      </c>
      <c r="E68" s="530" t="str">
        <f>'100 Материалов'!E68</f>
        <v>смена</v>
      </c>
      <c r="F68" s="530">
        <f>'100 Материалов'!F68</f>
        <v>12000</v>
      </c>
    </row>
    <row r="69" spans="1:6" s="219" customFormat="1">
      <c r="A69" s="436">
        <v>68</v>
      </c>
      <c r="B69" s="530" t="str">
        <f>'100 Материалов'!B69</f>
        <v>Автокран 32м</v>
      </c>
      <c r="C69" s="530">
        <f>'100 Материалов'!C69</f>
        <v>0</v>
      </c>
      <c r="D69" s="530">
        <f>'100 Материалов'!D69</f>
        <v>0</v>
      </c>
      <c r="E69" s="530" t="str">
        <f>'100 Материалов'!E69</f>
        <v>смена</v>
      </c>
      <c r="F69" s="530">
        <f>'100 Материалов'!F69</f>
        <v>17600</v>
      </c>
    </row>
    <row r="70" spans="1:6" s="219" customFormat="1">
      <c r="A70" s="436">
        <v>69</v>
      </c>
      <c r="B70" s="530" t="str">
        <f>'100 Материалов'!B70</f>
        <v>Лист оцинкованный 0,55х 1000 х 2000</v>
      </c>
      <c r="C70" s="530">
        <f>'100 Материалов'!C70</f>
        <v>1</v>
      </c>
      <c r="D70" s="530">
        <f>'100 Материалов'!D70</f>
        <v>1</v>
      </c>
      <c r="E70" s="530" t="str">
        <f>'100 Материалов'!E70</f>
        <v>шт.</v>
      </c>
      <c r="F70" s="530">
        <f>'100 Материалов'!F70</f>
        <v>523</v>
      </c>
    </row>
    <row r="71" spans="1:6" s="219" customFormat="1">
      <c r="A71" s="436">
        <v>70</v>
      </c>
      <c r="B71" s="530" t="str">
        <f>'100 Материалов'!B71</f>
        <v>Держатель пластиковый ДД 24мм</v>
      </c>
      <c r="C71" s="530">
        <f>'100 Материалов'!C71</f>
        <v>0</v>
      </c>
      <c r="D71" s="530">
        <f>'100 Материалов'!D71</f>
        <v>0</v>
      </c>
      <c r="E71" s="530" t="str">
        <f>'100 Материалов'!E71</f>
        <v>шт.</v>
      </c>
      <c r="F71" s="530">
        <f>'100 Материалов'!F71</f>
        <v>6</v>
      </c>
    </row>
    <row r="72" spans="1:6" s="219" customFormat="1">
      <c r="A72" s="436">
        <v>71</v>
      </c>
      <c r="B72" s="530" t="str">
        <f>'100 Материалов'!B72</f>
        <v>люверс 12мм</v>
      </c>
      <c r="C72" s="530">
        <f>'100 Материалов'!C72</f>
        <v>1</v>
      </c>
      <c r="D72" s="530">
        <f>'100 Материалов'!D72</f>
        <v>1</v>
      </c>
      <c r="E72" s="530" t="str">
        <f>'100 Материалов'!E72</f>
        <v>шт.</v>
      </c>
      <c r="F72" s="530">
        <f>'100 Материалов'!F72</f>
        <v>1.28</v>
      </c>
    </row>
    <row r="73" spans="1:6" s="219" customFormat="1">
      <c r="A73" s="436">
        <v>72</v>
      </c>
      <c r="B73" s="530" t="str">
        <f>'100 Материалов'!B73</f>
        <v>Штанга с резьбой М10х1м DIN 975</v>
      </c>
      <c r="C73" s="530">
        <f>'100 Материалов'!C73</f>
        <v>0</v>
      </c>
      <c r="D73" s="530">
        <f>'100 Материалов'!D73</f>
        <v>0</v>
      </c>
      <c r="E73" s="530" t="str">
        <f>'100 Материалов'!E73</f>
        <v>м</v>
      </c>
      <c r="F73" s="530">
        <f>'100 Материалов'!F73</f>
        <v>77</v>
      </c>
    </row>
    <row r="74" spans="1:6" s="219" customFormat="1">
      <c r="A74" s="436">
        <v>73</v>
      </c>
      <c r="B74" s="530" t="str">
        <f>'100 Материалов'!B74</f>
        <v>Модуль светодиодный 3led5050</v>
      </c>
      <c r="C74" s="530">
        <f>'100 Материалов'!C74</f>
        <v>1</v>
      </c>
      <c r="D74" s="530">
        <f>'100 Материалов'!D74</f>
        <v>1</v>
      </c>
      <c r="E74" s="530" t="str">
        <f>'100 Материалов'!E74</f>
        <v>шт.</v>
      </c>
      <c r="F74" s="530">
        <f>'100 Материалов'!F74</f>
        <v>23</v>
      </c>
    </row>
    <row r="75" spans="1:6" s="219" customFormat="1">
      <c r="A75" s="436">
        <v>74</v>
      </c>
      <c r="B75" s="530" t="str">
        <f>'100 Материалов'!B75</f>
        <v>Баннерная ткань Frontlite 440гр (с печатью)</v>
      </c>
      <c r="C75" s="530">
        <f>'100 Материалов'!C75</f>
        <v>1</v>
      </c>
      <c r="D75" s="530">
        <f>'100 Материалов'!D75</f>
        <v>1</v>
      </c>
      <c r="E75" s="530" t="str">
        <f>'100 Материалов'!E75</f>
        <v>кв.м</v>
      </c>
      <c r="F75" s="530">
        <f>'100 Материалов'!F75</f>
        <v>300</v>
      </c>
    </row>
    <row r="76" spans="1:6" s="219" customFormat="1">
      <c r="A76" s="436">
        <v>75</v>
      </c>
      <c r="B76" s="530" t="str">
        <f>'100 Материалов'!B76</f>
        <v>Cosmofen PMMA, 200 г</v>
      </c>
      <c r="C76" s="530">
        <f>'100 Материалов'!C76</f>
        <v>1</v>
      </c>
      <c r="D76" s="530">
        <f>'100 Материалов'!D76</f>
        <v>1</v>
      </c>
      <c r="E76" s="530" t="str">
        <f>'100 Материалов'!E76</f>
        <v>шт.</v>
      </c>
      <c r="F76" s="530">
        <f>'100 Материалов'!F76</f>
        <v>394</v>
      </c>
    </row>
    <row r="77" spans="1:6" s="219" customFormat="1">
      <c r="A77" s="436">
        <v>76</v>
      </c>
      <c r="B77" s="530" t="str">
        <f>'100 Материалов'!B77</f>
        <v>Cosmofen CA-12, 50г</v>
      </c>
      <c r="C77" s="530">
        <f>'100 Материалов'!C77</f>
        <v>0</v>
      </c>
      <c r="D77" s="530">
        <f>'100 Материалов'!D77</f>
        <v>0</v>
      </c>
      <c r="E77" s="530" t="str">
        <f>'100 Материалов'!E77</f>
        <v>шт.</v>
      </c>
      <c r="F77" s="530">
        <f>'100 Материалов'!F77</f>
        <v>252</v>
      </c>
    </row>
    <row r="78" spans="1:6" s="219" customFormat="1">
      <c r="A78" s="436">
        <v>77</v>
      </c>
      <c r="B78" s="530" t="str">
        <f>'100 Материалов'!B78</f>
        <v>СПК 6мм 6000*2010 мол</v>
      </c>
      <c r="C78" s="530">
        <f>'100 Материалов'!C78</f>
        <v>1</v>
      </c>
      <c r="D78" s="530">
        <f>'100 Материалов'!D78</f>
        <v>1</v>
      </c>
      <c r="E78" s="530" t="str">
        <f>'100 Материалов'!E78</f>
        <v>шт.</v>
      </c>
      <c r="F78" s="530">
        <f>'100 Материалов'!F78</f>
        <v>5040</v>
      </c>
    </row>
    <row r="79" spans="1:6" s="219" customFormat="1">
      <c r="A79" s="436">
        <v>78</v>
      </c>
      <c r="B79" s="530" t="str">
        <f>'100 Материалов'!B79</f>
        <v>Профили для световых коробов (lightbox) - ALU-BOX 130DU, 6м</v>
      </c>
      <c r="C79" s="530">
        <f>'100 Материалов'!C79</f>
        <v>0</v>
      </c>
      <c r="D79" s="530">
        <f>'100 Материалов'!D79</f>
        <v>0</v>
      </c>
      <c r="E79" s="530" t="str">
        <f>'100 Материалов'!E79</f>
        <v>хлыст</v>
      </c>
      <c r="F79" s="530">
        <f>'100 Материалов'!F79</f>
        <v>1532</v>
      </c>
    </row>
    <row r="80" spans="1:6" s="219" customFormat="1">
      <c r="A80" s="436">
        <v>79</v>
      </c>
      <c r="B80" s="530" t="str">
        <f>'100 Материалов'!B80</f>
        <v>Уголок для  ALU-BOX 130DU, 6м</v>
      </c>
      <c r="C80" s="530">
        <f>'100 Материалов'!C80</f>
        <v>0</v>
      </c>
      <c r="D80" s="530">
        <f>'100 Материалов'!D80</f>
        <v>0</v>
      </c>
      <c r="E80" s="530" t="str">
        <f>'100 Материалов'!E80</f>
        <v>шт.</v>
      </c>
      <c r="F80" s="530">
        <f>'100 Материалов'!F80</f>
        <v>75</v>
      </c>
    </row>
    <row r="81" spans="1:6" s="219" customFormat="1">
      <c r="A81" s="436">
        <v>80</v>
      </c>
      <c r="B81" s="530" t="str">
        <f>'100 Материалов'!B81</f>
        <v>Печать баннер транслюцентный</v>
      </c>
      <c r="C81" s="530">
        <f>'100 Материалов'!C81</f>
        <v>0</v>
      </c>
      <c r="D81" s="530">
        <f>'100 Материалов'!D81</f>
        <v>0</v>
      </c>
      <c r="E81" s="530" t="str">
        <f>'100 Материалов'!E81</f>
        <v>кв.м</v>
      </c>
      <c r="F81" s="530">
        <f>'100 Материалов'!F81</f>
        <v>700</v>
      </c>
    </row>
    <row r="82" spans="1:6" s="219" customFormat="1">
      <c r="A82" s="436">
        <v>81</v>
      </c>
      <c r="B82" s="530" t="str">
        <f>'100 Материалов'!B82</f>
        <v>Профиль BannerBox (основа) 6м</v>
      </c>
      <c r="C82" s="530">
        <f>'100 Материалов'!C82</f>
        <v>0</v>
      </c>
      <c r="D82" s="530">
        <f>'100 Материалов'!D82</f>
        <v>0</v>
      </c>
      <c r="E82" s="530" t="str">
        <f>'100 Материалов'!E82</f>
        <v>хлыст</v>
      </c>
      <c r="F82" s="530">
        <f>'100 Материалов'!F82</f>
        <v>3340</v>
      </c>
    </row>
    <row r="83" spans="1:6" s="219" customFormat="1">
      <c r="A83" s="436">
        <v>82</v>
      </c>
      <c r="B83" s="530" t="str">
        <f>'100 Материалов'!B83</f>
        <v>Профиль BannerBox (накрывающ) 6м</v>
      </c>
      <c r="C83" s="530">
        <f>'100 Материалов'!C83</f>
        <v>0</v>
      </c>
      <c r="D83" s="530">
        <f>'100 Материалов'!D83</f>
        <v>0</v>
      </c>
      <c r="E83" s="530" t="str">
        <f>'100 Материалов'!E83</f>
        <v>хлыст</v>
      </c>
      <c r="F83" s="530">
        <f>'100 Материалов'!F83</f>
        <v>1000</v>
      </c>
    </row>
    <row r="84" spans="1:6" s="219" customFormat="1">
      <c r="A84" s="436">
        <v>83</v>
      </c>
      <c r="B84" s="530" t="str">
        <f>'100 Материалов'!B84</f>
        <v>Профиль BannerBox (натягивающий) 6м</v>
      </c>
      <c r="C84" s="530">
        <f>'100 Материалов'!C84</f>
        <v>0</v>
      </c>
      <c r="D84" s="530">
        <f>'100 Материалов'!D84</f>
        <v>0</v>
      </c>
      <c r="E84" s="530" t="str">
        <f>'100 Материалов'!E84</f>
        <v>хлыст</v>
      </c>
      <c r="F84" s="530">
        <f>'100 Материалов'!F84</f>
        <v>224</v>
      </c>
    </row>
    <row r="85" spans="1:6" s="219" customFormat="1">
      <c r="A85" s="436">
        <v>84</v>
      </c>
      <c r="B85" s="530" t="str">
        <f>'100 Материалов'!B85</f>
        <v>уголок</v>
      </c>
      <c r="C85" s="530">
        <f>'100 Материалов'!C85</f>
        <v>0</v>
      </c>
      <c r="D85" s="530">
        <f>'100 Материалов'!D85</f>
        <v>0</v>
      </c>
      <c r="E85" s="530" t="str">
        <f>'100 Материалов'!E85</f>
        <v>шт.</v>
      </c>
      <c r="F85" s="530">
        <f>'100 Материалов'!F85</f>
        <v>20</v>
      </c>
    </row>
    <row r="86" spans="1:6" s="219" customFormat="1">
      <c r="A86" s="436">
        <v>85</v>
      </c>
      <c r="B86" s="530" t="str">
        <f>'100 Материалов'!B86</f>
        <v>шнур</v>
      </c>
      <c r="C86" s="530">
        <f>'100 Материалов'!C86</f>
        <v>1</v>
      </c>
      <c r="D86" s="530">
        <f>'100 Материалов'!D86</f>
        <v>1</v>
      </c>
      <c r="E86" s="530" t="str">
        <f>'100 Материалов'!E86</f>
        <v>метр. Пог.</v>
      </c>
      <c r="F86" s="530">
        <f>'100 Материалов'!F86</f>
        <v>3</v>
      </c>
    </row>
    <row r="87" spans="1:6" s="219" customFormat="1">
      <c r="A87" s="436">
        <v>86</v>
      </c>
      <c r="B87" s="530" t="str">
        <f>'100 Материалов'!B87</f>
        <v>УФ печать</v>
      </c>
      <c r="C87" s="530">
        <f>'100 Материалов'!C87</f>
        <v>1</v>
      </c>
      <c r="D87" s="530">
        <f>'100 Материалов'!D87</f>
        <v>1</v>
      </c>
      <c r="E87" s="530" t="str">
        <f>'100 Материалов'!E87</f>
        <v>кв.м</v>
      </c>
      <c r="F87" s="530">
        <f>'100 Материалов'!F87</f>
        <v>300</v>
      </c>
    </row>
    <row r="88" spans="1:6" s="219" customFormat="1">
      <c r="A88" s="436">
        <v>87</v>
      </c>
      <c r="B88" s="530" t="str">
        <f>'100 Материалов'!B88</f>
        <v>Модуль светодиодный 2 led 3528</v>
      </c>
      <c r="C88" s="530">
        <f>'100 Материалов'!C88</f>
        <v>1</v>
      </c>
      <c r="D88" s="530">
        <f>'100 Материалов'!D88</f>
        <v>1</v>
      </c>
      <c r="E88" s="530" t="str">
        <f>'100 Материалов'!E88</f>
        <v>шт.</v>
      </c>
      <c r="F88" s="530">
        <f>'100 Материалов'!F88</f>
        <v>11</v>
      </c>
    </row>
    <row r="89" spans="1:6" s="219" customFormat="1">
      <c r="A89" s="436">
        <v>88</v>
      </c>
      <c r="B89" s="530" t="str">
        <f>'100 Материалов'!B89</f>
        <v>Саморез для металла с фланцем (LI16) 4,2х19 без бура</v>
      </c>
      <c r="C89" s="530">
        <f>'100 Материалов'!C89</f>
        <v>1</v>
      </c>
      <c r="D89" s="530">
        <f>'100 Материалов'!D89</f>
        <v>1</v>
      </c>
      <c r="E89" s="530" t="str">
        <f>'100 Материалов'!E89</f>
        <v>шт.</v>
      </c>
      <c r="F89" s="530">
        <f>'100 Материалов'!F89</f>
        <v>0.3</v>
      </c>
    </row>
    <row r="90" spans="1:6" s="219" customFormat="1">
      <c r="A90" s="436">
        <v>89</v>
      </c>
      <c r="B90" s="530" t="str">
        <f>'100 Материалов'!B90</f>
        <v>Плёнка  ORACAL 8500-62 (1,26х50)</v>
      </c>
      <c r="C90" s="530">
        <f>'100 Материалов'!C90</f>
        <v>1</v>
      </c>
      <c r="D90" s="530">
        <f>'100 Материалов'!D90</f>
        <v>1</v>
      </c>
      <c r="E90" s="530" t="str">
        <f>'100 Материалов'!E90</f>
        <v>метр. Пог.</v>
      </c>
      <c r="F90" s="530">
        <f>'100 Материалов'!F90</f>
        <v>530</v>
      </c>
    </row>
    <row r="91" spans="1:6" s="219" customFormat="1">
      <c r="A91" s="436">
        <v>90</v>
      </c>
      <c r="B91" s="530" t="str">
        <f>'100 Материалов'!B91</f>
        <v>Плёнка  ORACAL 8500-63 (1,26х50)</v>
      </c>
      <c r="C91" s="530">
        <f>'100 Материалов'!C91</f>
        <v>1</v>
      </c>
      <c r="D91" s="530">
        <f>'100 Материалов'!D91</f>
        <v>1</v>
      </c>
      <c r="E91" s="530" t="str">
        <f>'100 Материалов'!E91</f>
        <v>метр. Пог.</v>
      </c>
      <c r="F91" s="530">
        <f>'100 Материалов'!F91</f>
        <v>530</v>
      </c>
    </row>
    <row r="92" spans="1:6" s="219" customFormat="1">
      <c r="A92" s="436">
        <v>91</v>
      </c>
      <c r="B92" s="530">
        <f>'100 Материалов'!B92</f>
        <v>0</v>
      </c>
      <c r="C92" s="530">
        <f>'100 Материалов'!C92</f>
        <v>0</v>
      </c>
      <c r="D92" s="530">
        <f>'100 Материалов'!D92</f>
        <v>0</v>
      </c>
      <c r="E92" s="530">
        <f>'100 Материалов'!E92</f>
        <v>0</v>
      </c>
      <c r="F92" s="530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3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C1" zoomScaleNormal="100" workbookViewId="0">
      <selection activeCell="M35" sqref="M35"/>
    </sheetView>
  </sheetViews>
  <sheetFormatPr defaultColWidth="9" defaultRowHeight="15"/>
  <cols>
    <col min="1" max="1" width="3" style="4" bestFit="1" customWidth="1"/>
    <col min="2" max="2" width="73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76" t="str">
        <f>ЗАЯВКА!E8</f>
        <v>Х5</v>
      </c>
      <c r="C1" s="676"/>
      <c r="D1" s="676"/>
      <c r="E1" s="676"/>
      <c r="F1" s="676"/>
      <c r="G1" s="676"/>
      <c r="H1" s="676"/>
      <c r="I1" s="676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Тендер</v>
      </c>
      <c r="C2" s="282"/>
      <c r="D2" s="393" t="s">
        <v>64</v>
      </c>
      <c r="E2" s="395">
        <v>25</v>
      </c>
      <c r="F2" s="391"/>
      <c r="G2" s="691" t="s">
        <v>11039</v>
      </c>
      <c r="H2" s="692"/>
      <c r="I2" s="397">
        <v>76.69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693" t="s">
        <v>11040</v>
      </c>
      <c r="H3" s="694"/>
      <c r="I3" s="397">
        <v>67.47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1.25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42712</v>
      </c>
      <c r="S4" s="281"/>
      <c r="T4" s="281"/>
      <c r="U4" s="281"/>
      <c r="V4" s="281"/>
      <c r="W4" s="281"/>
      <c r="X4" s="281"/>
    </row>
    <row r="5" spans="1:24">
      <c r="A5" s="40"/>
      <c r="B5" s="681" t="s">
        <v>95</v>
      </c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695" t="s">
        <v>21</v>
      </c>
      <c r="B6" s="695" t="s">
        <v>22</v>
      </c>
      <c r="C6" s="702" t="s">
        <v>11041</v>
      </c>
      <c r="D6" s="695" t="s">
        <v>36</v>
      </c>
      <c r="E6" s="685" t="s">
        <v>63</v>
      </c>
      <c r="F6" s="686"/>
      <c r="G6" s="686"/>
      <c r="H6" s="687"/>
      <c r="I6" s="680" t="s">
        <v>23</v>
      </c>
      <c r="J6" s="680"/>
      <c r="K6" s="680" t="s">
        <v>24</v>
      </c>
      <c r="L6" s="680"/>
      <c r="M6" s="677" t="s">
        <v>55</v>
      </c>
      <c r="N6" s="678"/>
      <c r="O6" s="678"/>
      <c r="P6" s="678"/>
      <c r="Q6" s="678"/>
      <c r="R6" s="679"/>
      <c r="S6" s="281"/>
      <c r="T6" s="281"/>
      <c r="U6" s="281"/>
      <c r="V6" s="281"/>
      <c r="W6" s="281"/>
      <c r="X6" s="281"/>
    </row>
    <row r="7" spans="1:24" ht="63.75">
      <c r="A7" s="696"/>
      <c r="B7" s="696"/>
      <c r="C7" s="703"/>
      <c r="D7" s="696"/>
      <c r="E7" s="688"/>
      <c r="F7" s="689"/>
      <c r="G7" s="689"/>
      <c r="H7" s="690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v>
      </c>
      <c r="C8" s="283">
        <v>1</v>
      </c>
      <c r="D8" s="35">
        <f>изд.1!F11</f>
        <v>1</v>
      </c>
      <c r="E8" s="35">
        <f>изд.1!F9</f>
        <v>400</v>
      </c>
      <c r="F8" s="36" t="s">
        <v>32</v>
      </c>
      <c r="G8" s="36">
        <f>изд.1!F10</f>
        <v>400</v>
      </c>
      <c r="H8" s="36" t="str">
        <f>изд.1!G9</f>
        <v>шт</v>
      </c>
      <c r="I8" s="57">
        <f>изд.1!K110/$I$2</f>
        <v>1.7587690702829573</v>
      </c>
      <c r="J8" s="382">
        <f>изд.1!$I$177*инф.!$C$1</f>
        <v>196.39376218323585</v>
      </c>
      <c r="K8" s="58">
        <f>IF(D8=0,0,(I8*$I$2+J8))/D8</f>
        <v>331.27376218323582</v>
      </c>
      <c r="L8" s="62">
        <f t="shared" ref="L8:L32" si="0">K8*D8</f>
        <v>331.27376218323582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</v>
      </c>
      <c r="P8" s="37">
        <f>изд.1!$K$14</f>
        <v>0</v>
      </c>
      <c r="Q8" s="38">
        <f>IF(O8=1,M8+N8+1+P8,M8+N8+O8/3+P8)</f>
        <v>1</v>
      </c>
      <c r="R8" s="39">
        <f ca="1">$O$34+(Q8/5*7)</f>
        <v>42713.4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v>
      </c>
      <c r="C9" s="283">
        <v>1</v>
      </c>
      <c r="D9" s="35">
        <f>изд.2!F11</f>
        <v>1</v>
      </c>
      <c r="E9" s="35">
        <f>изд.2!F9</f>
        <v>700</v>
      </c>
      <c r="F9" s="36" t="s">
        <v>32</v>
      </c>
      <c r="G9" s="36">
        <f>изд.2!F10</f>
        <v>400</v>
      </c>
      <c r="H9" s="36" t="str">
        <f>изд.2!G9</f>
        <v>шт</v>
      </c>
      <c r="I9" s="57">
        <f>изд.2!K110/$I$2</f>
        <v>23.769461468248796</v>
      </c>
      <c r="J9" s="382">
        <f>изд.2!$I$177*инф.!$C$1</f>
        <v>821.83235867446399</v>
      </c>
      <c r="K9" s="58">
        <f t="shared" ref="K9:K32" si="1">IF(D9=0,0,(I9*$I$2+J9))/D9</f>
        <v>2644.7123586744642</v>
      </c>
      <c r="L9" s="62">
        <f t="shared" si="0"/>
        <v>2644.7123586744642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42713.4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Лот  24 Рамка для плакатов . Формат А2 изготавливается из анодированного  профиля ALU-POSTER 25  . Задняя стенка - ПВХ 1 мм, передняя - "антиблик" 1мм. Изготовление.</v>
      </c>
      <c r="C10" s="283">
        <v>1</v>
      </c>
      <c r="D10" s="35">
        <f>изд.3!F11</f>
        <v>1</v>
      </c>
      <c r="E10" s="35">
        <f>изд.3!F9</f>
        <v>420</v>
      </c>
      <c r="F10" s="36" t="s">
        <v>32</v>
      </c>
      <c r="G10" s="36">
        <f>изд.3!F10</f>
        <v>594</v>
      </c>
      <c r="H10" s="36" t="str">
        <f>изд.3!G9</f>
        <v>шт</v>
      </c>
      <c r="I10" s="57">
        <f>изд.3!K110/$I$2</f>
        <v>7.9228061024905472</v>
      </c>
      <c r="J10" s="382">
        <f>изд.3!$I$177*инф.!$C$1</f>
        <v>403.5087719298246</v>
      </c>
      <c r="K10" s="58">
        <f t="shared" si="1"/>
        <v>1011.1087719298246</v>
      </c>
      <c r="L10" s="62">
        <f t="shared" si="0"/>
        <v>1011.1087719298246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42713.4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 t="str">
        <f>изд.4!D7</f>
        <v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C11" s="283">
        <v>1</v>
      </c>
      <c r="D11" s="35">
        <f>изд.4!F11</f>
        <v>1</v>
      </c>
      <c r="E11" s="35">
        <f>изд.4!F9</f>
        <v>700</v>
      </c>
      <c r="F11" s="36" t="s">
        <v>32</v>
      </c>
      <c r="G11" s="36">
        <f>изд.4!F10</f>
        <v>500</v>
      </c>
      <c r="H11" s="36" t="str">
        <f>изд.4!G9</f>
        <v>шт</v>
      </c>
      <c r="I11" s="57">
        <f>изд.4!K110/$I$2</f>
        <v>5.3257008736471514</v>
      </c>
      <c r="J11" s="382">
        <f>изд.4!$I$177*инф.!$C$1</f>
        <v>217.83625730994149</v>
      </c>
      <c r="K11" s="58">
        <f t="shared" si="1"/>
        <v>626.26425730994151</v>
      </c>
      <c r="L11" s="62">
        <f t="shared" si="0"/>
        <v>626.26425730994151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1</v>
      </c>
      <c r="P11" s="37">
        <f>изд.4!$K$14</f>
        <v>0</v>
      </c>
      <c r="Q11" s="38">
        <f t="shared" si="2"/>
        <v>1</v>
      </c>
      <c r="R11" s="39">
        <f t="shared" ca="1" si="3"/>
        <v>42713.4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 t="str">
        <f>изд.5!D7</f>
        <v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C12" s="283">
        <v>1</v>
      </c>
      <c r="D12" s="35">
        <f>изд.5!F11</f>
        <v>1</v>
      </c>
      <c r="E12" s="35">
        <f>изд.5!F9</f>
        <v>600</v>
      </c>
      <c r="F12" s="36" t="s">
        <v>32</v>
      </c>
      <c r="G12" s="36">
        <f>изд.5!F10</f>
        <v>500</v>
      </c>
      <c r="H12" s="36" t="str">
        <f>изд.5!G9</f>
        <v>шт</v>
      </c>
      <c r="I12" s="57">
        <f>изд.5!K110/$I$2</f>
        <v>4.6045116703611946</v>
      </c>
      <c r="J12" s="382">
        <f>изд.5!$I$177*инф.!$C$1</f>
        <v>213.93762183235867</v>
      </c>
      <c r="K12" s="58">
        <f t="shared" si="1"/>
        <v>567.05762183235868</v>
      </c>
      <c r="L12" s="62">
        <f t="shared" si="0"/>
        <v>567.05762183235868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1</v>
      </c>
      <c r="P12" s="37">
        <f>изд.5!$K$14</f>
        <v>0</v>
      </c>
      <c r="Q12" s="38">
        <f t="shared" si="2"/>
        <v>1</v>
      </c>
      <c r="R12" s="39">
        <f t="shared" ca="1" si="3"/>
        <v>42713.4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 t="str">
        <f>изд.6!D7</f>
        <v>Лот№27 Оформление Сеток - 1200х400. ПВХ 4 мм,  УФ полноцветная печать 720 dpi матовая,холодная ламинация. Изготовление.</v>
      </c>
      <c r="C13" s="283">
        <v>1</v>
      </c>
      <c r="D13" s="35">
        <f>изд.6!F11</f>
        <v>1</v>
      </c>
      <c r="E13" s="35">
        <f>изд.6!F9</f>
        <v>1200</v>
      </c>
      <c r="F13" s="36" t="s">
        <v>32</v>
      </c>
      <c r="G13" s="36">
        <f>изд.6!F10</f>
        <v>400</v>
      </c>
      <c r="H13" s="36" t="str">
        <f>изд.6!G9</f>
        <v>шт</v>
      </c>
      <c r="I13" s="57">
        <f>изд.6!K110/$I$2</f>
        <v>5.5814317381666454</v>
      </c>
      <c r="J13" s="382">
        <f>изд.6!$I$177*инф.!$C$1</f>
        <v>200.09746588693957</v>
      </c>
      <c r="K13" s="58">
        <f t="shared" si="1"/>
        <v>628.13746588693959</v>
      </c>
      <c r="L13" s="62">
        <f t="shared" si="0"/>
        <v>628.13746588693959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1</v>
      </c>
      <c r="P13" s="37">
        <f>изд.6!$K$14</f>
        <v>0</v>
      </c>
      <c r="Q13" s="38">
        <f t="shared" si="2"/>
        <v>1</v>
      </c>
      <c r="R13" s="39">
        <f t="shared" ca="1" si="3"/>
        <v>42713.4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 t="str">
        <f>изд.7!D7</f>
        <v>Лот№28 Оформление Сеток -  800х400. ПВХ 4 мм,  УФ полноцветная печать 720 dpi матовая,холодная ламинация. Изготовление .</v>
      </c>
      <c r="C14" s="283">
        <v>1</v>
      </c>
      <c r="D14" s="35">
        <f>изд.7!F11</f>
        <v>1</v>
      </c>
      <c r="E14" s="35">
        <f>изд.7!F9</f>
        <v>800</v>
      </c>
      <c r="F14" s="36" t="s">
        <v>32</v>
      </c>
      <c r="G14" s="36">
        <f>изд.7!F10</f>
        <v>400</v>
      </c>
      <c r="H14" s="36" t="str">
        <f>изд.7!G9</f>
        <v>шт</v>
      </c>
      <c r="I14" s="57">
        <f>изд.7!K110/$I$2</f>
        <v>3.9213456774025293</v>
      </c>
      <c r="J14" s="382">
        <f>изд.7!$I$177*инф.!$C$1</f>
        <v>184.50292397660817</v>
      </c>
      <c r="K14" s="58">
        <f t="shared" si="1"/>
        <v>485.2309239766081</v>
      </c>
      <c r="L14" s="62">
        <f t="shared" si="0"/>
        <v>485.2309239766081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1</v>
      </c>
      <c r="P14" s="37">
        <f>изд.7!$K$14</f>
        <v>0</v>
      </c>
      <c r="Q14" s="38">
        <f t="shared" si="2"/>
        <v>1</v>
      </c>
      <c r="R14" s="39">
        <f t="shared" ca="1" si="3"/>
        <v>42713.4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 t="str">
        <f>изд.8!D7</f>
        <v>Лот№29  ПВХ 4 мм,  УФ полноцветная печать 720 dpi, односторонняя ,  матовая холодная ламинация. Изготовление .</v>
      </c>
      <c r="C15" s="283">
        <v>1</v>
      </c>
      <c r="D15" s="35">
        <f>изд.8!F11</f>
        <v>1</v>
      </c>
      <c r="E15" s="35">
        <f>изд.8!F9</f>
        <v>0</v>
      </c>
      <c r="F15" s="36" t="s">
        <v>32</v>
      </c>
      <c r="G15" s="36">
        <f>изд.8!F10</f>
        <v>0</v>
      </c>
      <c r="H15" s="36" t="str">
        <f>изд.8!G9</f>
        <v>кв.м.</v>
      </c>
      <c r="I15" s="57">
        <f>изд.8!K110/$I$2</f>
        <v>20.080844960229495</v>
      </c>
      <c r="J15" s="382">
        <f>изд.8!$I$177*инф.!$C$1</f>
        <v>0</v>
      </c>
      <c r="K15" s="58">
        <f t="shared" si="1"/>
        <v>1540</v>
      </c>
      <c r="L15" s="62">
        <f t="shared" si="0"/>
        <v>1540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1</v>
      </c>
      <c r="P15" s="37">
        <f>изд.8!$K$14</f>
        <v>0</v>
      </c>
      <c r="Q15" s="38">
        <f t="shared" si="2"/>
        <v>1</v>
      </c>
      <c r="R15" s="39">
        <f t="shared" ca="1" si="3"/>
        <v>42713.4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 t="str">
        <f>изд.9!D7</f>
        <v>Лот 30. Оклейка оборудования (холодильники,лари ,кассовые узлы, подиум ФРОВ ) .Пленка  самоклеющаяся AVERY.Полноцветная печать 720 dpi с матовой ламинацией .Изготовление.</v>
      </c>
      <c r="C16" s="283">
        <v>1</v>
      </c>
      <c r="D16" s="35">
        <f>изд.9!F11</f>
        <v>1</v>
      </c>
      <c r="E16" s="35">
        <f>изд.9!F9</f>
        <v>0</v>
      </c>
      <c r="F16" s="36" t="s">
        <v>32</v>
      </c>
      <c r="G16" s="36">
        <f>изд.9!F10</f>
        <v>0</v>
      </c>
      <c r="H16" s="36" t="str">
        <f>изд.9!G9</f>
        <v>кв.м.</v>
      </c>
      <c r="I16" s="57">
        <f>изд.9!K110/$I$2</f>
        <v>7.3021254400834534</v>
      </c>
      <c r="J16" s="382">
        <f>изд.9!$I$177*инф.!$C$1</f>
        <v>157.89473684210526</v>
      </c>
      <c r="K16" s="58">
        <f t="shared" si="1"/>
        <v>717.8947368421052</v>
      </c>
      <c r="L16" s="62">
        <f t="shared" si="0"/>
        <v>717.8947368421052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1</v>
      </c>
      <c r="P16" s="37">
        <f>изд.9!$K$14</f>
        <v>0</v>
      </c>
      <c r="Q16" s="38">
        <f t="shared" si="2"/>
        <v>1</v>
      </c>
      <c r="R16" s="39">
        <f t="shared" ca="1" si="3"/>
        <v>42713.4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 t="str">
        <f>изд.10!D7</f>
        <v>Лот№31 .Табличка подвесная  двусторонняя ПВХ 4 мм.УФ полноцветная печать 720dpi матовая,холодная ламинация .Размер 900 ммх 350мм .Изготовление и Комплект крепежей (тросик стальной  диаметр 1мм в прозрачной оплетке из ПВХ ,зажим для тросика,дюбеля)</v>
      </c>
      <c r="C17" s="283">
        <v>1</v>
      </c>
      <c r="D17" s="35">
        <f>изд.10!F11</f>
        <v>1</v>
      </c>
      <c r="E17" s="35">
        <f>изд.10!F9</f>
        <v>900</v>
      </c>
      <c r="F17" s="36" t="s">
        <v>32</v>
      </c>
      <c r="G17" s="36">
        <f>изд.10!F10</f>
        <v>350</v>
      </c>
      <c r="H17" s="36" t="str">
        <f>изд.10!G9</f>
        <v>шт</v>
      </c>
      <c r="I17" s="57">
        <f>изд.10!K110/$I$2</f>
        <v>5.85051506063372</v>
      </c>
      <c r="J17" s="382">
        <f>изд.10!$I$177*инф.!$C$1</f>
        <v>219.78557504873291</v>
      </c>
      <c r="K17" s="58">
        <f t="shared" si="1"/>
        <v>668.46157504873293</v>
      </c>
      <c r="L17" s="62">
        <f t="shared" si="0"/>
        <v>668.46157504873293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1</v>
      </c>
      <c r="P17" s="37">
        <f>изд.10!$K$14</f>
        <v>0</v>
      </c>
      <c r="Q17" s="38">
        <f t="shared" si="2"/>
        <v>1</v>
      </c>
      <c r="R17" s="39">
        <f t="shared" ca="1" si="3"/>
        <v>42713.4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 t="str">
        <f>изд.11!D7</f>
        <v>Лот№32 .Табличка подвесная  двусторонняя ПВХ 4 мм.УФ полноцветная печать 720dpi матовая,холодная ламинация.Размер 900 ммх 450мм .Изготовление и Комплект крепежей (тросик стальной  диаметр 1мм в прозрачной оплетке из ПВХ ,зажим для тросика,дюбеля)</v>
      </c>
      <c r="C18" s="283">
        <v>1</v>
      </c>
      <c r="D18" s="35">
        <f>изд.11!F11</f>
        <v>1</v>
      </c>
      <c r="E18" s="35">
        <f>изд.11!F9</f>
        <v>900</v>
      </c>
      <c r="F18" s="36" t="s">
        <v>32</v>
      </c>
      <c r="G18" s="36">
        <f>изд.11!F10</f>
        <v>450</v>
      </c>
      <c r="H18" s="36" t="str">
        <f>изд.11!G9</f>
        <v>шт</v>
      </c>
      <c r="I18" s="57">
        <f>изд.11!K110/$I$2</f>
        <v>7.3956969617942372</v>
      </c>
      <c r="J18" s="382">
        <f>изд.11!$I$177*инф.!$C$1</f>
        <v>223.68421052631578</v>
      </c>
      <c r="K18" s="58">
        <f t="shared" si="1"/>
        <v>790.86021052631577</v>
      </c>
      <c r="L18" s="62">
        <f t="shared" si="0"/>
        <v>790.86021052631577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1</v>
      </c>
      <c r="P18" s="37">
        <f>изд.11!$K$14</f>
        <v>0</v>
      </c>
      <c r="Q18" s="38">
        <f t="shared" si="2"/>
        <v>1</v>
      </c>
      <c r="R18" s="39">
        <f t="shared" ca="1" si="3"/>
        <v>42713.4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 t="str">
        <f>изд.12!D7</f>
        <v>Лот№33 .Табличка подвесная  двусторонняя ПВХ 4 мм.УФ полноцветная печать 720dpi матовая,холодная ламинация.Размер 420 ммх 270мм .Изготовление и Комплект крепежей (тросик стальной  диаметр 1мм в прозрачной оплетке из ПВХ ,зажим для тросика,дюбеля)</v>
      </c>
      <c r="C19" s="283">
        <v>1</v>
      </c>
      <c r="D19" s="35">
        <f>изд.12!F11</f>
        <v>1</v>
      </c>
      <c r="E19" s="35">
        <f>изд.12!F9</f>
        <v>420</v>
      </c>
      <c r="F19" s="36" t="s">
        <v>32</v>
      </c>
      <c r="G19" s="36">
        <f>изд.12!F10</f>
        <v>297</v>
      </c>
      <c r="H19" s="36" t="str">
        <f>изд.12!G9</f>
        <v>шт</v>
      </c>
      <c r="I19" s="57">
        <f>изд.12!K110/$I$2</f>
        <v>2.6661624722910418</v>
      </c>
      <c r="J19" s="382">
        <f>изд.12!$I$177*инф.!$C$1</f>
        <v>166.17933723196882</v>
      </c>
      <c r="K19" s="58">
        <f t="shared" si="1"/>
        <v>370.64733723196878</v>
      </c>
      <c r="L19" s="62">
        <f t="shared" si="0"/>
        <v>370.64733723196878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1</v>
      </c>
      <c r="P19" s="37">
        <f>изд.12!$K$14</f>
        <v>0</v>
      </c>
      <c r="Q19" s="38">
        <f t="shared" si="2"/>
        <v>1</v>
      </c>
      <c r="R19" s="39">
        <f t="shared" ca="1" si="3"/>
        <v>42713.4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 t="str">
        <f>изд.13!D7</f>
        <v>Лот№34 .Табличка подвесная  двусторонняя ПВХ 4 мм.УФ полноцветная печать 720dpi матовая,холодная ламинация.Размер 1000 ммх 500мм .Изготовление и Комплект крепежей (тросик стальной  диаметр 1мм в прозрачной оплетке из ПВХ ,зажим для тросика,дюбеля)</v>
      </c>
      <c r="C20" s="283">
        <v>1</v>
      </c>
      <c r="D20" s="35">
        <f>изд.13!F11</f>
        <v>1</v>
      </c>
      <c r="E20" s="35">
        <f>изд.13!F9</f>
        <v>1000</v>
      </c>
      <c r="F20" s="36" t="s">
        <v>32</v>
      </c>
      <c r="G20" s="36">
        <f>изд.13!F10</f>
        <v>500</v>
      </c>
      <c r="H20" s="36" t="str">
        <f>изд.13!G9</f>
        <v>шт</v>
      </c>
      <c r="I20" s="57">
        <f>изд.13!K110/$I$2</f>
        <v>9.032833485460948</v>
      </c>
      <c r="J20" s="382">
        <f>изд.13!$I$177*инф.!$C$1</f>
        <v>229.53216374269005</v>
      </c>
      <c r="K20" s="58">
        <f t="shared" si="1"/>
        <v>922.26016374269011</v>
      </c>
      <c r="L20" s="62">
        <f t="shared" si="0"/>
        <v>922.26016374269011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1</v>
      </c>
      <c r="P20" s="37">
        <f>изд.13!$K$14</f>
        <v>0</v>
      </c>
      <c r="Q20" s="38">
        <f t="shared" si="2"/>
        <v>1</v>
      </c>
      <c r="R20" s="39">
        <f t="shared" ca="1" si="3"/>
        <v>42713.4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 t="str">
        <f>изд.14!D7</f>
        <v>Лот№35 .Табличка подвесная  двусторонняя ПВХ 4 мм.УФ полноцветная печать 720dpi матовая,холодная ламинация.Размер297 ммх 210мм .Изготовление и Комплект крепежей (тросик стальной  диаметр 1мм в прозрачной оплетке из ПВХ ,зажим для тросика,дюбеля)</v>
      </c>
      <c r="C21" s="283">
        <v>1</v>
      </c>
      <c r="D21" s="35">
        <f>изд.14!F11</f>
        <v>1</v>
      </c>
      <c r="E21" s="35">
        <f>изд.14!F9</f>
        <v>297</v>
      </c>
      <c r="F21" s="36" t="s">
        <v>32</v>
      </c>
      <c r="G21" s="36">
        <f>изд.14!F10</f>
        <v>210</v>
      </c>
      <c r="H21" s="36" t="str">
        <f>изд.14!G9</f>
        <v>шт</v>
      </c>
      <c r="I21" s="57">
        <f>изд.14!K110/$I$2</f>
        <v>1.5478680401616902</v>
      </c>
      <c r="J21" s="382">
        <f>изд.14!$I$177*инф.!$C$1</f>
        <v>137.62183235867445</v>
      </c>
      <c r="K21" s="58">
        <f t="shared" si="1"/>
        <v>256.32783235867447</v>
      </c>
      <c r="L21" s="62">
        <f t="shared" si="0"/>
        <v>256.32783235867447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1</v>
      </c>
      <c r="P21" s="37">
        <f>изд.14!$K$14</f>
        <v>0</v>
      </c>
      <c r="Q21" s="38">
        <f t="shared" si="2"/>
        <v>1</v>
      </c>
      <c r="R21" s="39">
        <f t="shared" ca="1" si="3"/>
        <v>42713.4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 t="str">
        <f>изд.15!$D$7</f>
        <v>Лот№36 .Табличка подвесная  двусторонняя ПВХ 4 мм.УФ полноцветная печать 720dpi матовая,холодная ламинация.Размер210 ммх 148мм .Изготовление и Комплект крепежей (тросик стальной  диаметр 1мм в прозрачной оплетке из ПВХ ,зажим для тросика,дюбеля)</v>
      </c>
      <c r="C22" s="283">
        <v>1</v>
      </c>
      <c r="D22" s="35">
        <f>изд.15!F11</f>
        <v>1</v>
      </c>
      <c r="E22" s="35">
        <f>изд.15!$F$9</f>
        <v>210</v>
      </c>
      <c r="F22" s="36" t="s">
        <v>32</v>
      </c>
      <c r="G22" s="36">
        <f>изд.15!$F$10</f>
        <v>148</v>
      </c>
      <c r="H22" s="36" t="str">
        <f>изд.15!$G$9</f>
        <v>шт</v>
      </c>
      <c r="I22" s="57">
        <f>изд.15!K110/$I$2</f>
        <v>1.0034163515451819</v>
      </c>
      <c r="J22" s="382">
        <f>изд.15!$I$177*инф.!$C$1</f>
        <v>118.03118908382065</v>
      </c>
      <c r="K22" s="58">
        <f t="shared" si="1"/>
        <v>194.98318908382066</v>
      </c>
      <c r="L22" s="62">
        <f t="shared" si="0"/>
        <v>194.98318908382066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1</v>
      </c>
      <c r="P22" s="37">
        <f>изд.15!$K$14</f>
        <v>0</v>
      </c>
      <c r="Q22" s="38">
        <f t="shared" si="2"/>
        <v>1</v>
      </c>
      <c r="R22" s="39">
        <f t="shared" ca="1" si="3"/>
        <v>42713.4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 t="str">
        <f>изд.16!$D$7</f>
        <v>Лот№37 .Табличка подвесная  двусторонняя ПВХ 4 мм.УФ полноцветная печать 720dpi матовая,холодная ламинация.Размер148ммх 105мм .Изготовление и комплект крепежей (леска ,S - образный крючок,дюбеля)</v>
      </c>
      <c r="C23" s="283">
        <v>1</v>
      </c>
      <c r="D23" s="35">
        <f>изд.16!F11</f>
        <v>1</v>
      </c>
      <c r="E23" s="35">
        <f>изд.16!$F$9</f>
        <v>148</v>
      </c>
      <c r="F23" s="36" t="s">
        <v>32</v>
      </c>
      <c r="G23" s="36">
        <f>изд.16!$F$10</f>
        <v>105</v>
      </c>
      <c r="H23" s="36" t="str">
        <f>изд.16!$G$9</f>
        <v>шт</v>
      </c>
      <c r="I23" s="57">
        <f>изд.16!K110/$I$2</f>
        <v>0.71649497978875998</v>
      </c>
      <c r="J23" s="382">
        <f>изд.16!$I$177*инф.!$C$1</f>
        <v>114.13255360623781</v>
      </c>
      <c r="K23" s="58">
        <f>IF(D23=0,0,(I23*$I$2+J23))/D23</f>
        <v>169.0805536062378</v>
      </c>
      <c r="L23" s="62">
        <f t="shared" si="0"/>
        <v>169.0805536062378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1</v>
      </c>
      <c r="P23" s="37">
        <f>изд.16!$K$14</f>
        <v>0</v>
      </c>
      <c r="Q23" s="38">
        <f t="shared" si="2"/>
        <v>1</v>
      </c>
      <c r="R23" s="39">
        <f t="shared" ca="1" si="3"/>
        <v>42713.4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 t="str">
        <f>изд.17!$D$7</f>
        <v>Лот№38 .Табличка односторонняя . ПВХ 4 мм.УФ полноцветная печать 720dpi.Размер 420ммх 297мм .Изготовление и крепеж (скотч 3М двустронний)</v>
      </c>
      <c r="C24" s="283">
        <v>1</v>
      </c>
      <c r="D24" s="35">
        <f>изд.17!F11</f>
        <v>1</v>
      </c>
      <c r="E24" s="35">
        <f>изд.17!$F$9</f>
        <v>420</v>
      </c>
      <c r="F24" s="36" t="s">
        <v>32</v>
      </c>
      <c r="G24" s="36">
        <f>изд.17!$F$10</f>
        <v>297</v>
      </c>
      <c r="H24" s="36" t="str">
        <f>изд.17!$G$9</f>
        <v>шт</v>
      </c>
      <c r="I24" s="57">
        <f>изд.17!K110/$I$2</f>
        <v>1.4537488590429</v>
      </c>
      <c r="J24" s="382">
        <f>изд.17!$I$177*инф.!$C$1</f>
        <v>132.8460038986355</v>
      </c>
      <c r="K24" s="58">
        <f t="shared" si="1"/>
        <v>244.3340038986355</v>
      </c>
      <c r="L24" s="62">
        <f t="shared" si="0"/>
        <v>244.3340038986355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1</v>
      </c>
      <c r="P24" s="37">
        <f>изд.17!$K$14</f>
        <v>0</v>
      </c>
      <c r="Q24" s="38">
        <f t="shared" si="2"/>
        <v>1</v>
      </c>
      <c r="R24" s="39">
        <f t="shared" ca="1" si="3"/>
        <v>42713.4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 t="str">
        <f>изд.18!$D$7</f>
        <v>Лот№39 .Табличка односторонняяПВХ 4 мм.УФ полноцветная печать 720dpi.Размер 210 ммх 297мм .Изготовление и крепеж (скотч 3М двустронний)</v>
      </c>
      <c r="C25" s="283">
        <v>1</v>
      </c>
      <c r="D25" s="35">
        <f>изд.18!F11</f>
        <v>1</v>
      </c>
      <c r="E25" s="35">
        <f>изд.18!$F$9</f>
        <v>210</v>
      </c>
      <c r="F25" s="36" t="s">
        <v>32</v>
      </c>
      <c r="G25" s="36">
        <f>изд.18!$F$10</f>
        <v>297</v>
      </c>
      <c r="H25" s="36" t="str">
        <f>изд.18!$G$9</f>
        <v>шт</v>
      </c>
      <c r="I25" s="57">
        <f>изд.18!K110/$I$2</f>
        <v>0.79023340722388857</v>
      </c>
      <c r="J25" s="382">
        <f>изд.18!$I$177*инф.!$C$1</f>
        <v>124.26900584795321</v>
      </c>
      <c r="K25" s="58">
        <f t="shared" si="1"/>
        <v>184.87200584795323</v>
      </c>
      <c r="L25" s="62">
        <f t="shared" si="0"/>
        <v>184.87200584795323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1</v>
      </c>
      <c r="P25" s="37">
        <f>изд.18!$K$14</f>
        <v>0</v>
      </c>
      <c r="Q25" s="38">
        <f t="shared" si="2"/>
        <v>1</v>
      </c>
      <c r="R25" s="39">
        <f t="shared" ca="1" si="3"/>
        <v>42713.4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 t="str">
        <f>изд.19!$D$7</f>
        <v>Лот№40 .Табличка  односторонняяПВХ 4 мм.УФ полноцветная печать 720dpi.Размер 210 ммх 148мм . Изготовление и крепеж (скотч 3М двустронний)</v>
      </c>
      <c r="C26" s="283">
        <v>1</v>
      </c>
      <c r="D26" s="35">
        <f>изд.19!F11</f>
        <v>1</v>
      </c>
      <c r="E26" s="35">
        <f>изд.19!$F$9</f>
        <v>210</v>
      </c>
      <c r="F26" s="36" t="s">
        <v>32</v>
      </c>
      <c r="G26" s="36">
        <f>изд.19!$F$10</f>
        <v>148</v>
      </c>
      <c r="H26" s="36" t="str">
        <f>изд.19!$G$9</f>
        <v>шт</v>
      </c>
      <c r="I26" s="57">
        <f>изд.19!K110/$I$2</f>
        <v>0.41988264441257012</v>
      </c>
      <c r="J26" s="382">
        <f>изд.19!$I$177*инф.!$C$1</f>
        <v>118.42105263157895</v>
      </c>
      <c r="K26" s="58">
        <f t="shared" si="1"/>
        <v>150.62185263157895</v>
      </c>
      <c r="L26" s="62">
        <f t="shared" si="0"/>
        <v>150.62185263157895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1</v>
      </c>
      <c r="P26" s="37">
        <f>изд.19!$K$14</f>
        <v>0</v>
      </c>
      <c r="Q26" s="38">
        <f t="shared" si="2"/>
        <v>1</v>
      </c>
      <c r="R26" s="39">
        <f t="shared" ca="1" si="3"/>
        <v>42713.4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 t="str">
        <f>Изд.20!$D$7</f>
        <v>Лот№41 .Табличка  односторонняяПВХ 4 мм.УФ полноцветная печать 720dpi.Размер 300ммх 120мм .Изготовление и крепеж (скотч 3М двустронний)</v>
      </c>
      <c r="C27" s="283">
        <v>1</v>
      </c>
      <c r="D27" s="35">
        <f>Изд.20!F11</f>
        <v>1</v>
      </c>
      <c r="E27" s="35">
        <f>Изд.20!$F$9</f>
        <v>300</v>
      </c>
      <c r="F27" s="36" t="s">
        <v>32</v>
      </c>
      <c r="G27" s="36">
        <f>Изд.20!$F$10</f>
        <v>120</v>
      </c>
      <c r="H27" s="36" t="str">
        <f>Изд.20!$G$9</f>
        <v>шт</v>
      </c>
      <c r="I27" s="57">
        <f>Изд.20!K110/$I$2</f>
        <v>0.46269396270700225</v>
      </c>
      <c r="J27" s="382">
        <f>Изд.20!$I$177*инф.!$C$1</f>
        <v>129.09356725146199</v>
      </c>
      <c r="K27" s="58">
        <f t="shared" si="1"/>
        <v>164.577567251462</v>
      </c>
      <c r="L27" s="62">
        <f t="shared" si="0"/>
        <v>164.577567251462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1</v>
      </c>
      <c r="P27" s="37">
        <f>Изд.20!$K$14</f>
        <v>0</v>
      </c>
      <c r="Q27" s="38">
        <f t="shared" si="2"/>
        <v>1</v>
      </c>
      <c r="R27" s="39">
        <f t="shared" ca="1" si="3"/>
        <v>42713.4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 t="str">
        <f>Изд.21!$D$7</f>
        <v>Лот№42 .Табличка  односторонняяПВХ 4 мм.УФ полноцветная печать 720dpi.Размер 148ммх 105мм .Изготовление и крепеж (скотч 3М двусторонний)</v>
      </c>
      <c r="C28" s="283">
        <v>1</v>
      </c>
      <c r="D28" s="35">
        <f>Изд.21!F11</f>
        <v>1</v>
      </c>
      <c r="E28" s="35">
        <f>Изд.21!$F$9</f>
        <v>148</v>
      </c>
      <c r="F28" s="36" t="s">
        <v>32</v>
      </c>
      <c r="G28" s="36">
        <f>Изд.21!$F$10</f>
        <v>105</v>
      </c>
      <c r="H28" s="36" t="str">
        <f>Изд.21!$G$9</f>
        <v>шт</v>
      </c>
      <c r="I28" s="57">
        <f>Изд.21!K110/$I$2</f>
        <v>0.22743512843917069</v>
      </c>
      <c r="J28" s="382">
        <f>Изд.21!$I$177*инф.!$C$1</f>
        <v>114.5224171539961</v>
      </c>
      <c r="K28" s="58">
        <f t="shared" si="1"/>
        <v>131.9644171539961</v>
      </c>
      <c r="L28" s="62">
        <f t="shared" si="0"/>
        <v>131.9644171539961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1</v>
      </c>
      <c r="P28" s="37">
        <f>Изд.21!$K$14</f>
        <v>0</v>
      </c>
      <c r="Q28" s="38">
        <f t="shared" si="2"/>
        <v>1</v>
      </c>
      <c r="R28" s="39">
        <f t="shared" ca="1" si="3"/>
        <v>42713.4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 t="str">
        <f>Изд.22!$D$7</f>
        <v>Лот№43Наклейка на икорный холодильник   460мм х 100 мм. Полноцветная печать 720 dpi на пленке,холодная ламинация.Изготовление.</v>
      </c>
      <c r="C29" s="283">
        <v>1</v>
      </c>
      <c r="D29" s="35">
        <f>Изд.22!F11</f>
        <v>1</v>
      </c>
      <c r="E29" s="35">
        <f>Изд.22!$F$9</f>
        <v>460</v>
      </c>
      <c r="F29" s="36" t="s">
        <v>32</v>
      </c>
      <c r="G29" s="36">
        <f>Изд.22!$F$10</f>
        <v>100</v>
      </c>
      <c r="H29" s="36" t="str">
        <f>Изд.22!$G$9</f>
        <v>шт</v>
      </c>
      <c r="I29" s="57">
        <f>Изд.22!K110/$I$2</f>
        <v>0.44595123223366806</v>
      </c>
      <c r="J29" s="382">
        <f>Изд.22!$I$177*инф.!$C$1</f>
        <v>26.315789473684209</v>
      </c>
      <c r="K29" s="58">
        <f t="shared" si="1"/>
        <v>60.515789473684208</v>
      </c>
      <c r="L29" s="62">
        <f t="shared" si="0"/>
        <v>60.515789473684208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1</v>
      </c>
      <c r="P29" s="37">
        <f>Изд.22!$K$14</f>
        <v>0</v>
      </c>
      <c r="Q29" s="38">
        <f t="shared" si="2"/>
        <v>1</v>
      </c>
      <c r="R29" s="39">
        <f t="shared" ca="1" si="3"/>
        <v>42713.4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 t="str">
        <f>Изд.23!$D$7</f>
        <v>Лот№44  Наклейка от А6 до А4 . Полноцветная печать 720 dpi на пленке,холодная ламинация.Изготовление.</v>
      </c>
      <c r="C30" s="283">
        <v>1</v>
      </c>
      <c r="D30" s="35">
        <f>Изд.23!F11</f>
        <v>1</v>
      </c>
      <c r="E30" s="35">
        <f>Изд.23!$F$9</f>
        <v>0</v>
      </c>
      <c r="F30" s="36" t="s">
        <v>32</v>
      </c>
      <c r="G30" s="36">
        <f>Изд.23!$F$10</f>
        <v>0</v>
      </c>
      <c r="H30" s="36" t="str">
        <f>Изд.23!$G$9</f>
        <v>шт</v>
      </c>
      <c r="I30" s="57">
        <f>Изд.23!K110/$I$2</f>
        <v>1.004042248011475</v>
      </c>
      <c r="J30" s="382">
        <f>Изд.23!$I$177*инф.!$C$1</f>
        <v>0</v>
      </c>
      <c r="K30" s="58">
        <f t="shared" si="1"/>
        <v>77.000000000000014</v>
      </c>
      <c r="L30" s="62">
        <f t="shared" si="0"/>
        <v>77.000000000000014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1</v>
      </c>
      <c r="P30" s="37">
        <f>Изд.23!$K$14</f>
        <v>0</v>
      </c>
      <c r="Q30" s="38">
        <f t="shared" si="2"/>
        <v>1</v>
      </c>
      <c r="R30" s="39">
        <f t="shared" ca="1" si="3"/>
        <v>42713.4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 t="str">
        <f>Изд.24!$D$7</f>
        <v>Лот№45 Наклейка  А3 . Полноцветная печать 720 dpi на пленке,холодная ламинация.Изготовление.</v>
      </c>
      <c r="C31" s="283">
        <v>1</v>
      </c>
      <c r="D31" s="35">
        <f>Изд.24!F11</f>
        <v>1</v>
      </c>
      <c r="E31" s="35">
        <f>Изд.24!$F$9</f>
        <v>420</v>
      </c>
      <c r="F31" s="36" t="s">
        <v>32</v>
      </c>
      <c r="G31" s="36">
        <f>Изд.24!$F$10</f>
        <v>297</v>
      </c>
      <c r="H31" s="36" t="str">
        <f>Изд.24!$G$9</f>
        <v>шт</v>
      </c>
      <c r="I31" s="57">
        <f>Изд.24!K110/$I$2</f>
        <v>1.6494979788759943</v>
      </c>
      <c r="J31" s="382">
        <f>Изд.24!$I$177*инф.!$C$1</f>
        <v>0</v>
      </c>
      <c r="K31" s="58">
        <f t="shared" si="1"/>
        <v>126.5</v>
      </c>
      <c r="L31" s="62">
        <f t="shared" si="0"/>
        <v>126.5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1</v>
      </c>
      <c r="P31" s="37">
        <f>Изд.24!$K$14</f>
        <v>0</v>
      </c>
      <c r="Q31" s="38">
        <f t="shared" si="2"/>
        <v>1</v>
      </c>
      <c r="R31" s="39">
        <f t="shared" ca="1" si="3"/>
        <v>42713.4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 t="str">
        <f>Изд.25!$D$7</f>
        <v>Лот№46 Наклейка   . Полноцветная печать 720 dpi на пленке,холодная ламинация.Изготовление.</v>
      </c>
      <c r="C32" s="283">
        <v>1</v>
      </c>
      <c r="D32" s="35">
        <f>Изд.25!F11</f>
        <v>1</v>
      </c>
      <c r="E32" s="35">
        <f>Изд.25!$F$9</f>
        <v>0</v>
      </c>
      <c r="F32" s="36" t="s">
        <v>32</v>
      </c>
      <c r="G32" s="36">
        <f>Изд.25!$F$10</f>
        <v>0</v>
      </c>
      <c r="H32" s="36" t="str">
        <f>Изд.25!$G$9</f>
        <v>кв.м.</v>
      </c>
      <c r="I32" s="57">
        <f>Изд.25!K110/$I$2</f>
        <v>17.212152823053852</v>
      </c>
      <c r="J32" s="382">
        <f>Изд.25!$I$177*инф.!$C$1</f>
        <v>0</v>
      </c>
      <c r="K32" s="58">
        <f t="shared" si="1"/>
        <v>1320</v>
      </c>
      <c r="L32" s="62">
        <f t="shared" si="0"/>
        <v>1320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1</v>
      </c>
      <c r="P32" s="37">
        <f>Изд.25!$K$14</f>
        <v>0</v>
      </c>
      <c r="Q32" s="38">
        <f t="shared" si="2"/>
        <v>1</v>
      </c>
      <c r="R32" s="39">
        <f t="shared" ca="1" si="3"/>
        <v>42713.4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>
        <f>SUM(K8:K22)</f>
        <v>11755.220206627682</v>
      </c>
      <c r="L33" s="42">
        <f>SUM(L8:L22)</f>
        <v>11755.220206627682</v>
      </c>
      <c r="M33" s="98"/>
      <c r="N33" s="40"/>
      <c r="O33" s="40"/>
      <c r="P33" s="40"/>
      <c r="Q33" s="117">
        <f>SUM(Q8:Q22)</f>
        <v>15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42712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42733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84" t="s">
        <v>49</v>
      </c>
      <c r="C38" s="684"/>
      <c r="D38" s="684"/>
      <c r="E38" s="684"/>
      <c r="F38" s="684"/>
      <c r="G38" s="684"/>
      <c r="H38" s="684"/>
      <c r="I38" s="684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695" t="s">
        <v>21</v>
      </c>
      <c r="B40" s="695" t="s">
        <v>22</v>
      </c>
      <c r="C40" s="702" t="s">
        <v>11041</v>
      </c>
      <c r="D40" s="695" t="s">
        <v>36</v>
      </c>
      <c r="E40" s="685" t="s">
        <v>63</v>
      </c>
      <c r="F40" s="686"/>
      <c r="G40" s="686"/>
      <c r="H40" s="687"/>
      <c r="I40" s="389" t="s">
        <v>23469</v>
      </c>
      <c r="J40" s="682" t="s">
        <v>103</v>
      </c>
      <c r="K40" s="682"/>
      <c r="L40" s="683"/>
      <c r="M40" s="699" t="s">
        <v>24</v>
      </c>
      <c r="N40" s="700"/>
      <c r="O40" s="701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696"/>
      <c r="B41" s="696"/>
      <c r="C41" s="703"/>
      <c r="D41" s="696"/>
      <c r="E41" s="688"/>
      <c r="F41" s="689"/>
      <c r="G41" s="689"/>
      <c r="H41" s="690"/>
      <c r="I41" s="390">
        <v>0</v>
      </c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v>
      </c>
      <c r="C42" s="283">
        <v>1</v>
      </c>
      <c r="D42" s="35">
        <f>D8</f>
        <v>1</v>
      </c>
      <c r="E42" s="164">
        <f>E8</f>
        <v>400</v>
      </c>
      <c r="F42" s="36" t="s">
        <v>32</v>
      </c>
      <c r="G42" s="386">
        <f t="shared" ref="G42:H56" si="5">G8</f>
        <v>400</v>
      </c>
      <c r="H42" s="384" t="str">
        <f t="shared" si="5"/>
        <v>шт</v>
      </c>
      <c r="I42" s="388">
        <f>I41</f>
        <v>0</v>
      </c>
      <c r="J42" s="65">
        <f>L42-K42</f>
        <v>350.92559553308877</v>
      </c>
      <c r="K42" s="61">
        <f t="shared" ref="K42:K67" si="6">IF(B42=0,0,L42/1.18*0.18)</f>
        <v>63.166607195955976</v>
      </c>
      <c r="L42" s="62">
        <f t="shared" ref="L42:L67" si="7">((IF(B42=0,0,K8*(100+$E$2)%))*((100-I42)/100))*(100+$E$3)%</f>
        <v>414.09220272904474</v>
      </c>
      <c r="M42" s="99">
        <f t="shared" ref="M42:M67" si="8">D42*J42</f>
        <v>350.92559553308877</v>
      </c>
      <c r="N42" s="100">
        <f t="shared" ref="N42:N67" si="9">IF($B$2=0,0,D42*K42)</f>
        <v>63.166607195955976</v>
      </c>
      <c r="O42" s="101">
        <f t="shared" ref="O42:O67" si="10">IF($B$1=0,0,D42*L42)*C42</f>
        <v>414.09220272904474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 t="str">
        <f t="shared" si="4"/>
        <v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v>
      </c>
      <c r="C43" s="283">
        <v>1</v>
      </c>
      <c r="D43" s="35">
        <f t="shared" ref="D43:E56" si="11">D9</f>
        <v>1</v>
      </c>
      <c r="E43" s="164">
        <f t="shared" si="11"/>
        <v>700</v>
      </c>
      <c r="F43" s="36" t="s">
        <v>32</v>
      </c>
      <c r="G43" s="386">
        <f t="shared" si="5"/>
        <v>400</v>
      </c>
      <c r="H43" s="384" t="str">
        <f t="shared" si="5"/>
        <v>шт</v>
      </c>
      <c r="I43" s="388">
        <f t="shared" ref="I43:I67" si="12">I42</f>
        <v>0</v>
      </c>
      <c r="J43" s="65">
        <f t="shared" ref="J43:J56" si="13">L43-K43</f>
        <v>2801.6020748670171</v>
      </c>
      <c r="K43" s="61">
        <f t="shared" si="6"/>
        <v>504.28837347606304</v>
      </c>
      <c r="L43" s="62">
        <f t="shared" si="7"/>
        <v>3305.8904483430802</v>
      </c>
      <c r="M43" s="99">
        <f t="shared" si="8"/>
        <v>2801.6020748670171</v>
      </c>
      <c r="N43" s="100">
        <f t="shared" si="9"/>
        <v>504.28837347606304</v>
      </c>
      <c r="O43" s="101">
        <f t="shared" si="10"/>
        <v>3305.8904483430802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 t="str">
        <f t="shared" si="4"/>
        <v>Лот  24 Рамка для плакатов . Формат А2 изготавливается из анодированного  профиля ALU-POSTER 25  . Задняя стенка - ПВХ 1 мм, передняя - "антиблик" 1мм. Изготовление.</v>
      </c>
      <c r="C44" s="283">
        <v>1</v>
      </c>
      <c r="D44" s="35">
        <f t="shared" si="11"/>
        <v>1</v>
      </c>
      <c r="E44" s="164">
        <f t="shared" si="11"/>
        <v>420</v>
      </c>
      <c r="F44" s="36" t="s">
        <v>32</v>
      </c>
      <c r="G44" s="386">
        <f t="shared" si="5"/>
        <v>594</v>
      </c>
      <c r="H44" s="384" t="str">
        <f t="shared" si="5"/>
        <v>шт</v>
      </c>
      <c r="I44" s="388">
        <f t="shared" si="12"/>
        <v>0</v>
      </c>
      <c r="J44" s="65">
        <f t="shared" si="13"/>
        <v>1071.0898007731194</v>
      </c>
      <c r="K44" s="61">
        <f t="shared" si="6"/>
        <v>192.79616413916148</v>
      </c>
      <c r="L44" s="62">
        <f t="shared" si="7"/>
        <v>1263.8859649122808</v>
      </c>
      <c r="M44" s="99">
        <f t="shared" si="8"/>
        <v>1071.0898007731194</v>
      </c>
      <c r="N44" s="100">
        <f t="shared" si="9"/>
        <v>192.79616413916148</v>
      </c>
      <c r="O44" s="101">
        <f t="shared" si="10"/>
        <v>1263.8859649122808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 t="str">
        <f t="shared" si="4"/>
        <v>Лот№25 Стрелка Акция двусторонняя. 700х500.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C45" s="283">
        <v>1</v>
      </c>
      <c r="D45" s="35">
        <f t="shared" si="11"/>
        <v>1</v>
      </c>
      <c r="E45" s="164">
        <f t="shared" si="11"/>
        <v>700</v>
      </c>
      <c r="F45" s="36" t="s">
        <v>32</v>
      </c>
      <c r="G45" s="386">
        <f t="shared" si="5"/>
        <v>500</v>
      </c>
      <c r="H45" s="384" t="str">
        <f t="shared" si="5"/>
        <v>шт</v>
      </c>
      <c r="I45" s="388">
        <f t="shared" si="12"/>
        <v>0</v>
      </c>
      <c r="J45" s="65">
        <f t="shared" si="13"/>
        <v>663.41552681137875</v>
      </c>
      <c r="K45" s="61">
        <f t="shared" si="6"/>
        <v>119.41479482604817</v>
      </c>
      <c r="L45" s="62">
        <f t="shared" si="7"/>
        <v>782.83032163742689</v>
      </c>
      <c r="M45" s="99">
        <f t="shared" si="8"/>
        <v>663.41552681137875</v>
      </c>
      <c r="N45" s="100">
        <f t="shared" si="9"/>
        <v>119.41479482604817</v>
      </c>
      <c r="O45" s="101">
        <f t="shared" si="10"/>
        <v>782.83032163742689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 t="str">
        <f t="shared" si="4"/>
        <v>Лот№26 Стрелка Акция двусторонняя.Без карманов  600х500. ПВХ 4 мм, двусторонняя УФ полноцветная печать 720 dpi,матовая,холодная ламинация.Изготовление и Комплект крепежей (тросик стальной  диаметр 1мм в прозрачной оплетке из ПВХ ,зажим для тросика,дюбеля)</v>
      </c>
      <c r="C46" s="283">
        <v>1</v>
      </c>
      <c r="D46" s="35">
        <f t="shared" si="11"/>
        <v>1</v>
      </c>
      <c r="E46" s="164">
        <f t="shared" si="11"/>
        <v>600</v>
      </c>
      <c r="F46" s="36" t="s">
        <v>32</v>
      </c>
      <c r="G46" s="386">
        <f t="shared" si="5"/>
        <v>500</v>
      </c>
      <c r="H46" s="384" t="str">
        <f t="shared" si="5"/>
        <v>шт</v>
      </c>
      <c r="I46" s="388">
        <f t="shared" si="12"/>
        <v>0</v>
      </c>
      <c r="J46" s="65">
        <f t="shared" si="13"/>
        <v>600.69663329699006</v>
      </c>
      <c r="K46" s="61">
        <f t="shared" si="6"/>
        <v>108.12539399345823</v>
      </c>
      <c r="L46" s="62">
        <f t="shared" si="7"/>
        <v>708.82202729044832</v>
      </c>
      <c r="M46" s="99">
        <f t="shared" si="8"/>
        <v>600.69663329699006</v>
      </c>
      <c r="N46" s="100">
        <f t="shared" si="9"/>
        <v>108.12539399345823</v>
      </c>
      <c r="O46" s="101">
        <f t="shared" si="10"/>
        <v>708.82202729044832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 t="str">
        <f t="shared" si="4"/>
        <v>Лот№27 Оформление Сеток - 1200х400. ПВХ 4 мм,  УФ полноцветная печать 720 dpi матовая,холодная ламинация. Изготовление.</v>
      </c>
      <c r="C47" s="283">
        <v>1</v>
      </c>
      <c r="D47" s="35">
        <f t="shared" si="11"/>
        <v>1</v>
      </c>
      <c r="E47" s="164">
        <f t="shared" si="11"/>
        <v>1200</v>
      </c>
      <c r="F47" s="36" t="s">
        <v>32</v>
      </c>
      <c r="G47" s="386">
        <f t="shared" si="5"/>
        <v>400</v>
      </c>
      <c r="H47" s="384" t="str">
        <f t="shared" si="5"/>
        <v>шт</v>
      </c>
      <c r="I47" s="388">
        <f t="shared" si="12"/>
        <v>0</v>
      </c>
      <c r="J47" s="65">
        <f t="shared" si="13"/>
        <v>665.39985793108008</v>
      </c>
      <c r="K47" s="61">
        <f t="shared" si="6"/>
        <v>119.77197442759442</v>
      </c>
      <c r="L47" s="62">
        <f t="shared" si="7"/>
        <v>785.17183235867446</v>
      </c>
      <c r="M47" s="99">
        <f t="shared" si="8"/>
        <v>665.39985793108008</v>
      </c>
      <c r="N47" s="100">
        <f t="shared" si="9"/>
        <v>119.77197442759442</v>
      </c>
      <c r="O47" s="101">
        <f t="shared" si="10"/>
        <v>785.17183235867446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 t="str">
        <f t="shared" si="4"/>
        <v>Лот№28 Оформление Сеток -  800х400. ПВХ 4 мм,  УФ полноцветная печать 720 dpi матовая,холодная ламинация. Изготовление .</v>
      </c>
      <c r="C48" s="283">
        <v>1</v>
      </c>
      <c r="D48" s="35">
        <f t="shared" si="11"/>
        <v>1</v>
      </c>
      <c r="E48" s="164">
        <f t="shared" si="11"/>
        <v>800</v>
      </c>
      <c r="F48" s="36" t="s">
        <v>32</v>
      </c>
      <c r="G48" s="386">
        <f t="shared" si="5"/>
        <v>400</v>
      </c>
      <c r="H48" s="384" t="str">
        <f t="shared" si="5"/>
        <v>шт</v>
      </c>
      <c r="I48" s="388">
        <f t="shared" si="12"/>
        <v>0</v>
      </c>
      <c r="J48" s="65">
        <f t="shared" si="13"/>
        <v>514.01580929725435</v>
      </c>
      <c r="K48" s="61">
        <f t="shared" si="6"/>
        <v>92.522845673505785</v>
      </c>
      <c r="L48" s="62">
        <f t="shared" si="7"/>
        <v>606.53865497076015</v>
      </c>
      <c r="M48" s="99">
        <f t="shared" si="8"/>
        <v>514.01580929725435</v>
      </c>
      <c r="N48" s="100">
        <f t="shared" si="9"/>
        <v>92.522845673505785</v>
      </c>
      <c r="O48" s="101">
        <f t="shared" si="10"/>
        <v>606.53865497076015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 t="str">
        <f t="shared" si="4"/>
        <v>Лот№29  ПВХ 4 мм,  УФ полноцветная печать 720 dpi, односторонняя ,  матовая холодная ламинация. Изготовление .</v>
      </c>
      <c r="C49" s="283">
        <v>1</v>
      </c>
      <c r="D49" s="35">
        <f t="shared" si="11"/>
        <v>1</v>
      </c>
      <c r="E49" s="164">
        <f t="shared" si="11"/>
        <v>0</v>
      </c>
      <c r="F49" s="36" t="s">
        <v>32</v>
      </c>
      <c r="G49" s="386">
        <f t="shared" si="5"/>
        <v>0</v>
      </c>
      <c r="H49" s="384" t="str">
        <f t="shared" si="5"/>
        <v>кв.м.</v>
      </c>
      <c r="I49" s="388">
        <f t="shared" si="12"/>
        <v>0</v>
      </c>
      <c r="J49" s="65">
        <f t="shared" si="13"/>
        <v>1631.3559322033898</v>
      </c>
      <c r="K49" s="61">
        <f t="shared" si="6"/>
        <v>293.64406779661022</v>
      </c>
      <c r="L49" s="62">
        <f t="shared" si="7"/>
        <v>1925</v>
      </c>
      <c r="M49" s="99">
        <f t="shared" si="8"/>
        <v>1631.3559322033898</v>
      </c>
      <c r="N49" s="100">
        <f t="shared" si="9"/>
        <v>293.64406779661022</v>
      </c>
      <c r="O49" s="101">
        <f t="shared" si="10"/>
        <v>1925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 t="str">
        <f t="shared" si="4"/>
        <v>Лот 30. Оклейка оборудования (холодильники,лари ,кассовые узлы, подиум ФРОВ ) .Пленка  самоклеющаяся AVERY.Полноцветная печать 720 dpi с матовой ламинацией .Изготовление.</v>
      </c>
      <c r="C50" s="283">
        <v>1</v>
      </c>
      <c r="D50" s="35">
        <f t="shared" si="11"/>
        <v>1</v>
      </c>
      <c r="E50" s="164">
        <f t="shared" si="11"/>
        <v>0</v>
      </c>
      <c r="F50" s="36" t="s">
        <v>32</v>
      </c>
      <c r="G50" s="386">
        <f t="shared" si="5"/>
        <v>0</v>
      </c>
      <c r="H50" s="384" t="str">
        <f t="shared" si="5"/>
        <v>кв.м.</v>
      </c>
      <c r="I50" s="388">
        <f t="shared" si="12"/>
        <v>0</v>
      </c>
      <c r="J50" s="65">
        <f t="shared" si="13"/>
        <v>760.48171275646735</v>
      </c>
      <c r="K50" s="61">
        <f t="shared" si="6"/>
        <v>136.88670829616413</v>
      </c>
      <c r="L50" s="62">
        <f t="shared" si="7"/>
        <v>897.36842105263145</v>
      </c>
      <c r="M50" s="99">
        <f t="shared" si="8"/>
        <v>760.48171275646735</v>
      </c>
      <c r="N50" s="100">
        <f t="shared" si="9"/>
        <v>136.88670829616413</v>
      </c>
      <c r="O50" s="101">
        <f t="shared" si="10"/>
        <v>897.36842105263145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 t="str">
        <f t="shared" si="4"/>
        <v>Лот№31 .Табличка подвесная  двусторонняя ПВХ 4 мм.УФ полноцветная печать 720dpi матовая,холодная ламинация .Размер 900 ммх 350мм .Изготовление и Комплект крепежей (тросик стальной  диаметр 1мм в прозрачной оплетке из ПВХ ,зажим для тросика,дюбеля)</v>
      </c>
      <c r="C51" s="283">
        <v>1</v>
      </c>
      <c r="D51" s="35">
        <f t="shared" si="11"/>
        <v>1</v>
      </c>
      <c r="E51" s="164">
        <f t="shared" si="11"/>
        <v>900</v>
      </c>
      <c r="F51" s="36" t="s">
        <v>32</v>
      </c>
      <c r="G51" s="386">
        <f t="shared" si="5"/>
        <v>350</v>
      </c>
      <c r="H51" s="384" t="str">
        <f t="shared" si="5"/>
        <v>шт</v>
      </c>
      <c r="I51" s="388">
        <f t="shared" si="12"/>
        <v>0</v>
      </c>
      <c r="J51" s="65">
        <f t="shared" si="13"/>
        <v>708.11607526348826</v>
      </c>
      <c r="K51" s="61">
        <f t="shared" si="6"/>
        <v>127.46089354742789</v>
      </c>
      <c r="L51" s="62">
        <f t="shared" si="7"/>
        <v>835.57696881091613</v>
      </c>
      <c r="M51" s="99">
        <f t="shared" si="8"/>
        <v>708.11607526348826</v>
      </c>
      <c r="N51" s="100">
        <f t="shared" si="9"/>
        <v>127.46089354742789</v>
      </c>
      <c r="O51" s="101">
        <f t="shared" si="10"/>
        <v>835.57696881091613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 t="str">
        <f t="shared" si="4"/>
        <v>Лот№32 .Табличка подвесная  двусторонняя ПВХ 4 мм.УФ полноцветная печать 720dpi матовая,холодная ламинация.Размер 900 ммх 450мм .Изготовление и Комплект крепежей (тросик стальной  диаметр 1мм в прозрачной оплетке из ПВХ ,зажим для тросика,дюбеля)</v>
      </c>
      <c r="C52" s="283">
        <v>1</v>
      </c>
      <c r="D52" s="35">
        <f t="shared" si="11"/>
        <v>1</v>
      </c>
      <c r="E52" s="164">
        <f t="shared" si="11"/>
        <v>900</v>
      </c>
      <c r="F52" s="36" t="s">
        <v>32</v>
      </c>
      <c r="G52" s="386">
        <f t="shared" si="5"/>
        <v>450</v>
      </c>
      <c r="H52" s="384" t="str">
        <f t="shared" si="5"/>
        <v>шт</v>
      </c>
      <c r="I52" s="388">
        <f t="shared" si="12"/>
        <v>0</v>
      </c>
      <c r="J52" s="65">
        <f t="shared" si="13"/>
        <v>837.77564674397854</v>
      </c>
      <c r="K52" s="61">
        <f t="shared" si="6"/>
        <v>150.79961641391614</v>
      </c>
      <c r="L52" s="62">
        <f t="shared" si="7"/>
        <v>988.57526315789471</v>
      </c>
      <c r="M52" s="99">
        <f t="shared" si="8"/>
        <v>837.77564674397854</v>
      </c>
      <c r="N52" s="100">
        <f t="shared" si="9"/>
        <v>150.79961641391614</v>
      </c>
      <c r="O52" s="101">
        <f t="shared" si="10"/>
        <v>988.57526315789471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 t="str">
        <f t="shared" si="4"/>
        <v>Лот№33 .Табличка подвесная  двусторонняя ПВХ 4 мм.УФ полноцветная печать 720dpi матовая,холодная ламинация.Размер 420 ммх 270мм .Изготовление и Комплект крепежей (тросик стальной  диаметр 1мм в прозрачной оплетке из ПВХ ,зажим для тросика,дюбеля)</v>
      </c>
      <c r="C53" s="283">
        <v>1</v>
      </c>
      <c r="D53" s="35">
        <f t="shared" si="11"/>
        <v>1</v>
      </c>
      <c r="E53" s="164">
        <f t="shared" si="11"/>
        <v>420</v>
      </c>
      <c r="F53" s="36" t="s">
        <v>32</v>
      </c>
      <c r="G53" s="386">
        <f t="shared" si="5"/>
        <v>297</v>
      </c>
      <c r="H53" s="384" t="str">
        <f t="shared" si="5"/>
        <v>шт</v>
      </c>
      <c r="I53" s="388">
        <f t="shared" si="12"/>
        <v>0</v>
      </c>
      <c r="J53" s="65">
        <f t="shared" si="13"/>
        <v>392.63489113556011</v>
      </c>
      <c r="K53" s="61">
        <f t="shared" si="6"/>
        <v>70.674280404400832</v>
      </c>
      <c r="L53" s="62">
        <f t="shared" si="7"/>
        <v>463.30917153996097</v>
      </c>
      <c r="M53" s="99">
        <f t="shared" si="8"/>
        <v>392.63489113556011</v>
      </c>
      <c r="N53" s="100">
        <f t="shared" si="9"/>
        <v>70.674280404400832</v>
      </c>
      <c r="O53" s="101">
        <f t="shared" si="10"/>
        <v>463.30917153996097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 t="str">
        <f t="shared" si="4"/>
        <v>Лот№34 .Табличка подвесная  двусторонняя ПВХ 4 мм.УФ полноцветная печать 720dpi матовая,холодная ламинация.Размер 1000 ммх 500мм .Изготовление и Комплект крепежей (тросик стальной  диаметр 1мм в прозрачной оплетке из ПВХ ,зажим для тросика,дюбеля)</v>
      </c>
      <c r="C54" s="283">
        <v>1</v>
      </c>
      <c r="D54" s="35">
        <f t="shared" si="11"/>
        <v>1</v>
      </c>
      <c r="E54" s="164">
        <f t="shared" si="11"/>
        <v>1000</v>
      </c>
      <c r="F54" s="36" t="s">
        <v>32</v>
      </c>
      <c r="G54" s="386">
        <f t="shared" si="5"/>
        <v>500</v>
      </c>
      <c r="H54" s="384" t="str">
        <f t="shared" si="5"/>
        <v>шт</v>
      </c>
      <c r="I54" s="388">
        <f t="shared" si="12"/>
        <v>0</v>
      </c>
      <c r="J54" s="65">
        <f t="shared" si="13"/>
        <v>976.97051243929047</v>
      </c>
      <c r="K54" s="61">
        <f t="shared" si="6"/>
        <v>175.85469223907228</v>
      </c>
      <c r="L54" s="62">
        <f t="shared" si="7"/>
        <v>1152.8252046783628</v>
      </c>
      <c r="M54" s="99">
        <f t="shared" si="8"/>
        <v>976.97051243929047</v>
      </c>
      <c r="N54" s="100">
        <f t="shared" si="9"/>
        <v>175.85469223907228</v>
      </c>
      <c r="O54" s="101">
        <f t="shared" si="10"/>
        <v>1152.8252046783628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 t="str">
        <f t="shared" si="4"/>
        <v>Лот№35 .Табличка подвесная  двусторонняя ПВХ 4 мм.УФ полноцветная печать 720dpi матовая,холодная ламинация.Размер297 ммх 210мм .Изготовление и Комплект крепежей (тросик стальной  диаметр 1мм в прозрачной оплетке из ПВХ ,зажим для тросика,дюбеля)</v>
      </c>
      <c r="C55" s="283">
        <v>1</v>
      </c>
      <c r="D55" s="35">
        <f t="shared" si="11"/>
        <v>1</v>
      </c>
      <c r="E55" s="164">
        <f t="shared" si="11"/>
        <v>297</v>
      </c>
      <c r="F55" s="36" t="s">
        <v>32</v>
      </c>
      <c r="G55" s="386">
        <f t="shared" si="5"/>
        <v>210</v>
      </c>
      <c r="H55" s="384" t="str">
        <f t="shared" si="5"/>
        <v>шт</v>
      </c>
      <c r="I55" s="388">
        <f t="shared" si="12"/>
        <v>0</v>
      </c>
      <c r="J55" s="65">
        <f t="shared" si="13"/>
        <v>271.53372071893483</v>
      </c>
      <c r="K55" s="61">
        <f t="shared" si="6"/>
        <v>48.876069729408265</v>
      </c>
      <c r="L55" s="62">
        <f t="shared" si="7"/>
        <v>320.40979044834307</v>
      </c>
      <c r="M55" s="99">
        <f t="shared" si="8"/>
        <v>271.53372071893483</v>
      </c>
      <c r="N55" s="100">
        <f t="shared" si="9"/>
        <v>48.876069729408265</v>
      </c>
      <c r="O55" s="101">
        <f t="shared" si="10"/>
        <v>320.40979044834307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 t="str">
        <f t="shared" si="4"/>
        <v>Лот№36 .Табличка подвесная  двусторонняя ПВХ 4 мм.УФ полноцветная печать 720dpi матовая,холодная ламинация.Размер210 ммх 148мм .Изготовление и Комплект крепежей (тросик стальной  диаметр 1мм в прозрачной оплетке из ПВХ ,зажим для тросика,дюбеля)</v>
      </c>
      <c r="C56" s="283">
        <v>1</v>
      </c>
      <c r="D56" s="111">
        <f t="shared" si="11"/>
        <v>1</v>
      </c>
      <c r="E56" s="165">
        <f t="shared" si="11"/>
        <v>210</v>
      </c>
      <c r="F56" s="112" t="s">
        <v>32</v>
      </c>
      <c r="G56" s="387">
        <f t="shared" si="5"/>
        <v>148</v>
      </c>
      <c r="H56" s="385" t="str">
        <f t="shared" si="5"/>
        <v>шт</v>
      </c>
      <c r="I56" s="388">
        <f t="shared" si="12"/>
        <v>0</v>
      </c>
      <c r="J56" s="113">
        <f t="shared" si="13"/>
        <v>206.54998843625071</v>
      </c>
      <c r="K56" s="114">
        <f t="shared" si="6"/>
        <v>37.178997918525127</v>
      </c>
      <c r="L56" s="62">
        <f t="shared" si="7"/>
        <v>243.72898635477583</v>
      </c>
      <c r="M56" s="99">
        <f t="shared" si="8"/>
        <v>206.54998843625071</v>
      </c>
      <c r="N56" s="100">
        <f t="shared" si="9"/>
        <v>37.178997918525127</v>
      </c>
      <c r="O56" s="101">
        <f t="shared" si="10"/>
        <v>243.72898635477583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 t="str">
        <f t="shared" si="4"/>
        <v>Лот№37 .Табличка подвесная  двусторонняя ПВХ 4 мм.УФ полноцветная печать 720dpi матовая,холодная ламинация.Размер148ммх 105мм .Изготовление и комплект крепежей (леска ,S - образный крючок,дюбеля)</v>
      </c>
      <c r="C57" s="283">
        <v>1</v>
      </c>
      <c r="D57" s="111">
        <f t="shared" ref="D57:E57" si="14">D23</f>
        <v>1</v>
      </c>
      <c r="E57" s="165">
        <f t="shared" si="14"/>
        <v>148</v>
      </c>
      <c r="F57" s="112" t="s">
        <v>32</v>
      </c>
      <c r="G57" s="387">
        <f t="shared" ref="G57:H57" si="15">G23</f>
        <v>105</v>
      </c>
      <c r="H57" s="385" t="str">
        <f t="shared" si="15"/>
        <v>шт</v>
      </c>
      <c r="I57" s="388">
        <f t="shared" si="12"/>
        <v>0</v>
      </c>
      <c r="J57" s="113">
        <f t="shared" ref="J57:J67" si="16">L57-K57</f>
        <v>179.11075593881122</v>
      </c>
      <c r="K57" s="114">
        <f t="shared" si="6"/>
        <v>32.239936068986026</v>
      </c>
      <c r="L57" s="62">
        <f t="shared" si="7"/>
        <v>211.35069200779725</v>
      </c>
      <c r="M57" s="99">
        <f t="shared" si="8"/>
        <v>179.11075593881122</v>
      </c>
      <c r="N57" s="100">
        <f t="shared" si="9"/>
        <v>32.239936068986026</v>
      </c>
      <c r="O57" s="101">
        <f t="shared" si="10"/>
        <v>211.35069200779725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 t="str">
        <f t="shared" si="4"/>
        <v>Лот№38 .Табличка односторонняя . ПВХ 4 мм.УФ полноцветная печать 720dpi.Размер 420ммх 297мм .Изготовление и крепеж (скотч 3М двустронний)</v>
      </c>
      <c r="C58" s="283">
        <v>1</v>
      </c>
      <c r="D58" s="111">
        <f t="shared" ref="D58:E58" si="17">D24</f>
        <v>1</v>
      </c>
      <c r="E58" s="165">
        <f t="shared" si="17"/>
        <v>420</v>
      </c>
      <c r="F58" s="112" t="s">
        <v>32</v>
      </c>
      <c r="G58" s="387">
        <f t="shared" ref="G58:H58" si="18">G24</f>
        <v>297</v>
      </c>
      <c r="H58" s="385" t="str">
        <f t="shared" si="18"/>
        <v>шт</v>
      </c>
      <c r="I58" s="388">
        <f t="shared" si="12"/>
        <v>0</v>
      </c>
      <c r="J58" s="113">
        <f t="shared" si="16"/>
        <v>258.82839396041896</v>
      </c>
      <c r="K58" s="114">
        <f t="shared" si="6"/>
        <v>46.589110912875412</v>
      </c>
      <c r="L58" s="62">
        <f t="shared" si="7"/>
        <v>305.41750487329438</v>
      </c>
      <c r="M58" s="99">
        <f t="shared" si="8"/>
        <v>258.82839396041896</v>
      </c>
      <c r="N58" s="100">
        <f t="shared" si="9"/>
        <v>46.589110912875412</v>
      </c>
      <c r="O58" s="101">
        <f t="shared" si="10"/>
        <v>305.41750487329438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 t="str">
        <f t="shared" si="4"/>
        <v>Лот№39 .Табличка односторонняяПВХ 4 мм.УФ полноцветная печать 720dpi.Размер 210 ммх 297мм .Изготовление и крепеж (скотч 3М двустронний)</v>
      </c>
      <c r="C59" s="283">
        <v>1</v>
      </c>
      <c r="D59" s="111">
        <f t="shared" ref="D59:E59" si="19">D25</f>
        <v>1</v>
      </c>
      <c r="E59" s="165">
        <f t="shared" si="19"/>
        <v>210</v>
      </c>
      <c r="F59" s="112" t="s">
        <v>32</v>
      </c>
      <c r="G59" s="387">
        <f t="shared" ref="G59:H59" si="20">G25</f>
        <v>297</v>
      </c>
      <c r="H59" s="385" t="str">
        <f t="shared" si="20"/>
        <v>шт</v>
      </c>
      <c r="I59" s="388">
        <f t="shared" si="12"/>
        <v>0</v>
      </c>
      <c r="J59" s="113">
        <f t="shared" si="16"/>
        <v>195.83898924571318</v>
      </c>
      <c r="K59" s="114">
        <f t="shared" si="6"/>
        <v>35.251018064228369</v>
      </c>
      <c r="L59" s="62">
        <f t="shared" si="7"/>
        <v>231.09000730994154</v>
      </c>
      <c r="M59" s="99">
        <f t="shared" si="8"/>
        <v>195.83898924571318</v>
      </c>
      <c r="N59" s="100">
        <f t="shared" si="9"/>
        <v>35.251018064228369</v>
      </c>
      <c r="O59" s="101">
        <f t="shared" si="10"/>
        <v>231.09000730994154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 t="str">
        <f t="shared" si="4"/>
        <v>Лот№40 .Табличка  односторонняяПВХ 4 мм.УФ полноцветная печать 720dpi.Размер 210 ммх 148мм . Изготовление и крепеж (скотч 3М двустронний)</v>
      </c>
      <c r="C60" s="283">
        <v>1</v>
      </c>
      <c r="D60" s="111">
        <f t="shared" ref="D60:E60" si="21">D26</f>
        <v>1</v>
      </c>
      <c r="E60" s="165">
        <f t="shared" si="21"/>
        <v>210</v>
      </c>
      <c r="F60" s="112" t="s">
        <v>32</v>
      </c>
      <c r="G60" s="387">
        <f t="shared" ref="G60:H60" si="22">G26</f>
        <v>148</v>
      </c>
      <c r="H60" s="385" t="str">
        <f t="shared" si="22"/>
        <v>шт</v>
      </c>
      <c r="I60" s="388">
        <f t="shared" si="12"/>
        <v>0</v>
      </c>
      <c r="J60" s="113">
        <f t="shared" si="16"/>
        <v>159.55704727921497</v>
      </c>
      <c r="K60" s="114">
        <f t="shared" si="6"/>
        <v>28.720268510258698</v>
      </c>
      <c r="L60" s="62">
        <f t="shared" si="7"/>
        <v>188.27731578947368</v>
      </c>
      <c r="M60" s="99">
        <f t="shared" si="8"/>
        <v>159.55704727921497</v>
      </c>
      <c r="N60" s="100">
        <f t="shared" si="9"/>
        <v>28.720268510258698</v>
      </c>
      <c r="O60" s="101">
        <f t="shared" si="10"/>
        <v>188.27731578947368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 t="str">
        <f t="shared" si="4"/>
        <v>Лот№41 .Табличка  односторонняяПВХ 4 мм.УФ полноцветная печать 720dpi.Размер 300ммх 120мм .Изготовление и крепеж (скотч 3М двустронний)</v>
      </c>
      <c r="C61" s="283">
        <v>1</v>
      </c>
      <c r="D61" s="111">
        <f t="shared" ref="D61:E61" si="23">D27</f>
        <v>1</v>
      </c>
      <c r="E61" s="165">
        <f t="shared" si="23"/>
        <v>300</v>
      </c>
      <c r="F61" s="112" t="s">
        <v>32</v>
      </c>
      <c r="G61" s="387">
        <f t="shared" ref="G61:H61" si="24">G27</f>
        <v>120</v>
      </c>
      <c r="H61" s="385" t="str">
        <f t="shared" si="24"/>
        <v>шт</v>
      </c>
      <c r="I61" s="388">
        <f t="shared" si="12"/>
        <v>0</v>
      </c>
      <c r="J61" s="113">
        <f t="shared" si="16"/>
        <v>174.34064327485382</v>
      </c>
      <c r="K61" s="114">
        <f t="shared" si="6"/>
        <v>31.381315789473685</v>
      </c>
      <c r="L61" s="62">
        <f t="shared" si="7"/>
        <v>205.72195906432751</v>
      </c>
      <c r="M61" s="99">
        <f t="shared" si="8"/>
        <v>174.34064327485382</v>
      </c>
      <c r="N61" s="100">
        <f t="shared" si="9"/>
        <v>31.381315789473685</v>
      </c>
      <c r="O61" s="101">
        <f t="shared" si="10"/>
        <v>205.72195906432751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 t="str">
        <f t="shared" si="4"/>
        <v>Лот№42 .Табличка  односторонняяПВХ 4 мм.УФ полноцветная печать 720dpi.Размер 148ммх 105мм .Изготовление и крепеж (скотч 3М двусторонний)</v>
      </c>
      <c r="C62" s="283">
        <v>1</v>
      </c>
      <c r="D62" s="111">
        <f t="shared" ref="D62:E62" si="25">D28</f>
        <v>1</v>
      </c>
      <c r="E62" s="165">
        <f t="shared" si="25"/>
        <v>148</v>
      </c>
      <c r="F62" s="112" t="s">
        <v>32</v>
      </c>
      <c r="G62" s="387">
        <f t="shared" ref="G62:H62" si="26">G28</f>
        <v>105</v>
      </c>
      <c r="H62" s="385" t="str">
        <f t="shared" si="26"/>
        <v>шт</v>
      </c>
      <c r="I62" s="388">
        <f t="shared" si="12"/>
        <v>0</v>
      </c>
      <c r="J62" s="113">
        <f t="shared" si="16"/>
        <v>139.79281478177552</v>
      </c>
      <c r="K62" s="114">
        <f t="shared" si="6"/>
        <v>25.162706660719596</v>
      </c>
      <c r="L62" s="62">
        <f t="shared" si="7"/>
        <v>164.95552144249513</v>
      </c>
      <c r="M62" s="99">
        <f t="shared" si="8"/>
        <v>139.79281478177552</v>
      </c>
      <c r="N62" s="100">
        <f t="shared" si="9"/>
        <v>25.162706660719596</v>
      </c>
      <c r="O62" s="101">
        <f t="shared" si="10"/>
        <v>164.95552144249513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 t="str">
        <f t="shared" si="4"/>
        <v>Лот№43Наклейка на икорный холодильник   460мм х 100 мм. Полноцветная печать 720 dpi на пленке,холодная ламинация.Изготовление.</v>
      </c>
      <c r="C63" s="283">
        <v>1</v>
      </c>
      <c r="D63" s="111">
        <f t="shared" ref="D63:E63" si="27">D29</f>
        <v>1</v>
      </c>
      <c r="E63" s="165">
        <f t="shared" si="27"/>
        <v>460</v>
      </c>
      <c r="F63" s="112" t="s">
        <v>32</v>
      </c>
      <c r="G63" s="387">
        <f t="shared" ref="G63:H63" si="28">G29</f>
        <v>100</v>
      </c>
      <c r="H63" s="385" t="str">
        <f t="shared" si="28"/>
        <v>шт</v>
      </c>
      <c r="I63" s="388">
        <f t="shared" si="12"/>
        <v>0</v>
      </c>
      <c r="J63" s="113">
        <f t="shared" si="16"/>
        <v>64.105709188224793</v>
      </c>
      <c r="K63" s="114">
        <f t="shared" si="6"/>
        <v>11.539027653880462</v>
      </c>
      <c r="L63" s="62">
        <f t="shared" si="7"/>
        <v>75.64473684210526</v>
      </c>
      <c r="M63" s="99">
        <f t="shared" si="8"/>
        <v>64.105709188224793</v>
      </c>
      <c r="N63" s="100">
        <f t="shared" si="9"/>
        <v>11.539027653880462</v>
      </c>
      <c r="O63" s="101">
        <f t="shared" si="10"/>
        <v>75.64473684210526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 t="str">
        <f t="shared" si="4"/>
        <v>Лот№44  Наклейка от А6 до А4 . Полноцветная печать 720 dpi на пленке,холодная ламинация.Изготовление.</v>
      </c>
      <c r="C64" s="283">
        <v>1</v>
      </c>
      <c r="D64" s="111">
        <f t="shared" ref="D64:E64" si="29">D30</f>
        <v>1</v>
      </c>
      <c r="E64" s="165">
        <f t="shared" si="29"/>
        <v>0</v>
      </c>
      <c r="F64" s="112" t="s">
        <v>32</v>
      </c>
      <c r="G64" s="387">
        <f t="shared" ref="G64:H64" si="30">G30</f>
        <v>0</v>
      </c>
      <c r="H64" s="385" t="str">
        <f t="shared" si="30"/>
        <v>шт</v>
      </c>
      <c r="I64" s="388">
        <f t="shared" si="12"/>
        <v>0</v>
      </c>
      <c r="J64" s="113">
        <f t="shared" si="16"/>
        <v>81.567796610169509</v>
      </c>
      <c r="K64" s="114">
        <f t="shared" si="6"/>
        <v>14.68220338983051</v>
      </c>
      <c r="L64" s="62">
        <f t="shared" si="7"/>
        <v>96.250000000000014</v>
      </c>
      <c r="M64" s="99">
        <f t="shared" si="8"/>
        <v>81.567796610169509</v>
      </c>
      <c r="N64" s="100">
        <f t="shared" si="9"/>
        <v>14.68220338983051</v>
      </c>
      <c r="O64" s="101">
        <f t="shared" si="10"/>
        <v>96.250000000000014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 t="str">
        <f t="shared" si="4"/>
        <v>Лот№45 Наклейка  А3 . Полноцветная печать 720 dpi на пленке,холодная ламинация.Изготовление.</v>
      </c>
      <c r="C65" s="283">
        <v>1</v>
      </c>
      <c r="D65" s="111">
        <f t="shared" ref="D65:E65" si="31">D31</f>
        <v>1</v>
      </c>
      <c r="E65" s="165">
        <f t="shared" si="31"/>
        <v>420</v>
      </c>
      <c r="F65" s="112" t="s">
        <v>32</v>
      </c>
      <c r="G65" s="387">
        <f t="shared" ref="G65:H65" si="32">G31</f>
        <v>297</v>
      </c>
      <c r="H65" s="385" t="str">
        <f t="shared" si="32"/>
        <v>шт</v>
      </c>
      <c r="I65" s="388">
        <f t="shared" si="12"/>
        <v>0</v>
      </c>
      <c r="J65" s="113">
        <f t="shared" si="16"/>
        <v>134.00423728813558</v>
      </c>
      <c r="K65" s="114">
        <f t="shared" si="6"/>
        <v>24.120762711864408</v>
      </c>
      <c r="L65" s="62">
        <f t="shared" si="7"/>
        <v>158.125</v>
      </c>
      <c r="M65" s="99">
        <f t="shared" si="8"/>
        <v>134.00423728813558</v>
      </c>
      <c r="N65" s="100">
        <f t="shared" si="9"/>
        <v>24.120762711864408</v>
      </c>
      <c r="O65" s="101">
        <f t="shared" si="10"/>
        <v>158.125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 t="str">
        <f t="shared" si="4"/>
        <v>Лот№46 Наклейка   . Полноцветная печать 720 dpi на пленке,холодная ламинация.Изготовление.</v>
      </c>
      <c r="C66" s="283">
        <v>1</v>
      </c>
      <c r="D66" s="111">
        <f t="shared" ref="D66:E66" si="33">D32</f>
        <v>1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 t="str">
        <f t="shared" si="34"/>
        <v>кв.м.</v>
      </c>
      <c r="I66" s="388">
        <f t="shared" si="12"/>
        <v>0</v>
      </c>
      <c r="J66" s="113">
        <f t="shared" si="16"/>
        <v>1398.3050847457628</v>
      </c>
      <c r="K66" s="114">
        <f t="shared" si="6"/>
        <v>251.69491525423729</v>
      </c>
      <c r="L66" s="62">
        <f t="shared" si="7"/>
        <v>1650</v>
      </c>
      <c r="M66" s="99">
        <f t="shared" si="8"/>
        <v>1398.3050847457628</v>
      </c>
      <c r="N66" s="100">
        <f t="shared" si="9"/>
        <v>251.69491525423729</v>
      </c>
      <c r="O66" s="101">
        <f t="shared" si="10"/>
        <v>1650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2742.8427450936674</v>
      </c>
      <c r="L68" s="42">
        <f>SUM(L42:L67)</f>
        <v>17980.857995614031</v>
      </c>
      <c r="M68" s="103">
        <f>SUM(M42:M67)</f>
        <v>15238.01525052037</v>
      </c>
      <c r="N68" s="104">
        <f>SUM(N42:N67)</f>
        <v>2742.8427450936674</v>
      </c>
      <c r="O68" s="104">
        <f>SUM(O42:O67)</f>
        <v>17980.857995614031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697" t="str">
        <f>изд.1!A185</f>
        <v>Топоров Э.В.</v>
      </c>
      <c r="C70" s="697"/>
      <c r="D70" s="697"/>
      <c r="E70" s="697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21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698"/>
      <c r="C71" s="698"/>
      <c r="D71" s="698"/>
      <c r="E71" s="698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4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D122" zoomScaleNormal="100" zoomScaleSheetLayoutView="85" zoomScalePageLayoutView="55" workbookViewId="0">
      <selection activeCell="L169" sqref="L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5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рачета'!C4</f>
        <v>Лот№22 Круглые вывески навигации по отделам (в проходах) ПВХ 4 мм, двусторонняя УФ полноцветная печать 720 dpi матовая,холодная ламинация. Диаметр 400 мм.Комплект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рачета'!F4</f>
        <v>400</v>
      </c>
      <c r="G9" s="742" t="str">
        <f>'позиции для рачета'!D4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рачета'!G4</f>
        <v>400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0.03</v>
      </c>
      <c r="I22" s="413">
        <f t="shared" si="0"/>
        <v>0.03</v>
      </c>
      <c r="J22" s="761">
        <f t="shared" si="1"/>
        <v>84.36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61">
        <f t="shared" si="1"/>
        <v>19.32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61">
        <f t="shared" si="1"/>
        <v>5.2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61">
        <f t="shared" si="1"/>
        <v>6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61">
        <f t="shared" si="1"/>
        <v>2</v>
      </c>
      <c r="K75" s="762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89" si="2">$F$11*H83*D83</f>
        <v>0</v>
      </c>
      <c r="J83" s="761">
        <f t="shared" si="1"/>
        <v>0</v>
      </c>
      <c r="K83" s="762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ref="I90:I108" si="4">$F$11*H90*D90</f>
        <v>0</v>
      </c>
      <c r="J90" s="761">
        <f t="shared" si="3"/>
        <v>0</v>
      </c>
      <c r="K90" s="762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3"/>
        <v>0</v>
      </c>
      <c r="K91" s="762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3"/>
        <v>0</v>
      </c>
      <c r="K92" s="762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3"/>
        <v>0</v>
      </c>
      <c r="K93" s="762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3"/>
        <v>0</v>
      </c>
      <c r="K94" s="762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3"/>
        <v>0</v>
      </c>
      <c r="K95" s="762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3"/>
        <v>0</v>
      </c>
      <c r="K96" s="762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3"/>
        <v>0</v>
      </c>
      <c r="K97" s="762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3"/>
        <v>0</v>
      </c>
      <c r="K98" s="762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1">
        <f t="shared" si="3"/>
        <v>0</v>
      </c>
      <c r="K99" s="762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1">
        <f t="shared" si="3"/>
        <v>0</v>
      </c>
      <c r="K100" s="762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1">
        <f t="shared" si="3"/>
        <v>0</v>
      </c>
      <c r="K101" s="762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1">
        <f t="shared" si="3"/>
        <v>0</v>
      </c>
      <c r="K102" s="762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0.06</v>
      </c>
      <c r="I104" s="413">
        <f t="shared" si="4"/>
        <v>0.06</v>
      </c>
      <c r="J104" s="761">
        <f t="shared" si="3"/>
        <v>18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134.88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134.88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1.3</v>
      </c>
      <c r="F113" s="175"/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1.4444444444444444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1" si="5">$D$118</f>
        <v>0.95</v>
      </c>
      <c r="E120" s="419"/>
      <c r="F120" s="276"/>
      <c r="G120" s="291"/>
      <c r="H120" s="3">
        <f t="shared" ref="H120:H172" si="6">$F$11</f>
        <v>1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5"/>
        <v>0.95</v>
      </c>
      <c r="E121" s="419"/>
      <c r="F121" s="276"/>
      <c r="G121" s="291"/>
      <c r="H121" s="3">
        <f t="shared" si="6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5"/>
        <v>0.95</v>
      </c>
      <c r="E122" s="419"/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>IF(D123=0,0,(G123/60*H123/D123+F123/60)*E123)</f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5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0.95</v>
      </c>
      <c r="E146" s="423"/>
      <c r="F146" s="414"/>
      <c r="G146" s="417"/>
      <c r="H146" s="3">
        <f t="shared" si="6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0.95</v>
      </c>
      <c r="E147" s="423"/>
      <c r="F147" s="414"/>
      <c r="G147" s="417"/>
      <c r="H147" s="3">
        <f t="shared" si="6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0.95</v>
      </c>
      <c r="E148" s="423"/>
      <c r="F148" s="414"/>
      <c r="G148" s="417"/>
      <c r="H148" s="3">
        <f t="shared" si="6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0.95</v>
      </c>
      <c r="E149" s="423"/>
      <c r="F149" s="414"/>
      <c r="G149" s="417"/>
      <c r="H149" s="3">
        <f t="shared" si="6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0.95</v>
      </c>
      <c r="E150" s="423"/>
      <c r="F150" s="414"/>
      <c r="G150" s="417"/>
      <c r="H150" s="3">
        <f t="shared" si="6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0.95</v>
      </c>
      <c r="E151" s="423"/>
      <c r="F151" s="414"/>
      <c r="G151" s="417"/>
      <c r="H151" s="3">
        <f t="shared" si="6"/>
        <v>1</v>
      </c>
      <c r="I151" s="53">
        <f t="shared" si="7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0.95</v>
      </c>
      <c r="E152" s="423"/>
      <c r="F152" s="414"/>
      <c r="G152" s="417"/>
      <c r="H152" s="3">
        <f t="shared" si="6"/>
        <v>1</v>
      </c>
      <c r="I152" s="53">
        <f t="shared" si="7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0.95</v>
      </c>
      <c r="E153" s="423"/>
      <c r="F153" s="414"/>
      <c r="G153" s="417"/>
      <c r="H153" s="3">
        <f t="shared" si="6"/>
        <v>1</v>
      </c>
      <c r="I153" s="53">
        <f t="shared" si="7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0.95</v>
      </c>
      <c r="E154" s="423"/>
      <c r="F154" s="414"/>
      <c r="G154" s="417"/>
      <c r="H154" s="3">
        <f t="shared" si="6"/>
        <v>1</v>
      </c>
      <c r="I154" s="53">
        <f t="shared" si="7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0.95</v>
      </c>
      <c r="E155" s="423"/>
      <c r="F155" s="414"/>
      <c r="G155" s="417"/>
      <c r="H155" s="3">
        <f t="shared" si="6"/>
        <v>1</v>
      </c>
      <c r="I155" s="53">
        <f t="shared" si="7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0.95</v>
      </c>
      <c r="E156" s="423"/>
      <c r="F156" s="414"/>
      <c r="G156" s="417"/>
      <c r="H156" s="3">
        <f t="shared" si="6"/>
        <v>1</v>
      </c>
      <c r="I156" s="53">
        <f t="shared" si="7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0.95</v>
      </c>
      <c r="E157" s="423"/>
      <c r="F157" s="414"/>
      <c r="G157" s="417"/>
      <c r="H157" s="3">
        <f t="shared" si="6"/>
        <v>1</v>
      </c>
      <c r="I157" s="53">
        <f t="shared" si="7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0.95</v>
      </c>
      <c r="E158" s="423"/>
      <c r="F158" s="414"/>
      <c r="G158" s="417"/>
      <c r="H158" s="3">
        <f t="shared" si="6"/>
        <v>1</v>
      </c>
      <c r="I158" s="53">
        <f t="shared" si="7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0.95</v>
      </c>
      <c r="E159" s="423"/>
      <c r="F159" s="414"/>
      <c r="G159" s="417"/>
      <c r="H159" s="3">
        <f t="shared" si="6"/>
        <v>1</v>
      </c>
      <c r="I159" s="53">
        <f t="shared" si="7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0.95</v>
      </c>
      <c r="E160" s="423"/>
      <c r="F160" s="414"/>
      <c r="G160" s="417"/>
      <c r="H160" s="3">
        <f t="shared" si="6"/>
        <v>1</v>
      </c>
      <c r="I160" s="53">
        <f t="shared" si="7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0.95</v>
      </c>
      <c r="E161" s="423"/>
      <c r="F161" s="414"/>
      <c r="G161" s="417"/>
      <c r="H161" s="3">
        <f t="shared" si="6"/>
        <v>1</v>
      </c>
      <c r="I161" s="53">
        <f t="shared" si="7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0.95</v>
      </c>
      <c r="E162" s="423"/>
      <c r="F162" s="414"/>
      <c r="G162" s="417"/>
      <c r="H162" s="3">
        <f t="shared" si="6"/>
        <v>1</v>
      </c>
      <c r="I162" s="53">
        <f t="shared" si="7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0.95</v>
      </c>
      <c r="E163" s="423"/>
      <c r="F163" s="414"/>
      <c r="G163" s="417"/>
      <c r="H163" s="3">
        <f t="shared" si="6"/>
        <v>1</v>
      </c>
      <c r="I163" s="53">
        <f t="shared" si="7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0.95</v>
      </c>
      <c r="E164" s="423"/>
      <c r="F164" s="414"/>
      <c r="G164" s="417"/>
      <c r="H164" s="3">
        <f t="shared" si="6"/>
        <v>1</v>
      </c>
      <c r="I164" s="53">
        <f t="shared" si="7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0.95</v>
      </c>
      <c r="E165" s="423"/>
      <c r="F165" s="414"/>
      <c r="G165" s="417"/>
      <c r="H165" s="3">
        <f t="shared" si="6"/>
        <v>1</v>
      </c>
      <c r="I165" s="53">
        <f t="shared" si="7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0.95</v>
      </c>
      <c r="E166" s="423"/>
      <c r="F166" s="414"/>
      <c r="G166" s="417"/>
      <c r="H166" s="3">
        <f t="shared" si="6"/>
        <v>1</v>
      </c>
      <c r="I166" s="53">
        <f t="shared" si="7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0.95</v>
      </c>
      <c r="E167" s="423"/>
      <c r="F167" s="414"/>
      <c r="G167" s="417"/>
      <c r="H167" s="417">
        <f t="shared" si="6"/>
        <v>1</v>
      </c>
      <c r="I167" s="417">
        <f t="shared" si="7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0.95</v>
      </c>
      <c r="E168" s="420"/>
      <c r="F168" s="277"/>
      <c r="G168" s="293"/>
      <c r="H168" s="293">
        <f t="shared" si="6"/>
        <v>1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5"/>
        <v>0.95</v>
      </c>
      <c r="E169" s="421">
        <v>1</v>
      </c>
      <c r="F169" s="239">
        <v>5</v>
      </c>
      <c r="G169" s="241">
        <f>E115</f>
        <v>1.4444444444444444</v>
      </c>
      <c r="H169" s="241">
        <f t="shared" si="6"/>
        <v>1</v>
      </c>
      <c r="I169" s="241">
        <f t="shared" si="7"/>
        <v>0.10867446393762183</v>
      </c>
      <c r="J169" s="241">
        <f>I169*инф.!$D$1</f>
        <v>27.168615984405456</v>
      </c>
      <c r="K169" s="241">
        <f>IF(I169=0,0,(инф.!$C$1)*I169)</f>
        <v>108.67446393762182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5"/>
        <v>0.95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5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196.39376218323585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196.39376218323585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21.444444444444443</v>
      </c>
      <c r="H177" s="10" t="s">
        <v>121</v>
      </c>
      <c r="I177" s="9">
        <f>SUM(I119:I176)</f>
        <v>0.19639376218323584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331.27376218323582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331.27376218323582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">
        <v>23660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07">
        <v>2</v>
      </c>
      <c r="B198" s="709"/>
      <c r="C198" s="711">
        <f>C120</f>
        <v>0</v>
      </c>
      <c r="D198" s="713">
        <v>1</v>
      </c>
      <c r="E198" s="715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>
        <v>1</v>
      </c>
      <c r="E203" s="715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>
        <v>1</v>
      </c>
      <c r="E208" s="715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>
        <v>1</v>
      </c>
      <c r="E213" s="715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>
        <v>1</v>
      </c>
      <c r="E218" s="715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>
        <v>1</v>
      </c>
      <c r="E223" s="715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>
        <v>1</v>
      </c>
      <c r="E228" s="715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>
        <v>1</v>
      </c>
      <c r="E233" s="715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07">
        <v>10</v>
      </c>
      <c r="B238" s="709"/>
      <c r="C238" s="711">
        <f>C128</f>
        <v>0</v>
      </c>
      <c r="D238" s="713">
        <v>1</v>
      </c>
      <c r="E238" s="715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07">
        <v>11</v>
      </c>
      <c r="B243" s="709"/>
      <c r="C243" s="711">
        <f>C129</f>
        <v>0</v>
      </c>
      <c r="D243" s="713">
        <v>1</v>
      </c>
      <c r="E243" s="715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07">
        <v>12</v>
      </c>
      <c r="B248" s="709"/>
      <c r="C248" s="711">
        <f>C130</f>
        <v>0</v>
      </c>
      <c r="D248" s="713">
        <v>1</v>
      </c>
      <c r="E248" s="715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07">
        <v>13</v>
      </c>
      <c r="B253" s="709"/>
      <c r="C253" s="711">
        <f>C131</f>
        <v>0</v>
      </c>
      <c r="D253" s="713">
        <v>1</v>
      </c>
      <c r="E253" s="715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D126" zoomScaleNormal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рачета'!C5</f>
        <v>Лот№23 Зоны распродаж+сезон. Кубическая конструкцияиз ПВХ 4 мм с полноцветной печатью 720 dpi , матовая,холодная ламинацияи каркасом из алюминиевого тюбинга.700х700х400. 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рачета'!F5</f>
        <v>700</v>
      </c>
      <c r="G9" s="742" t="str">
        <f>'позиции для рачета'!D5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рачета'!G5</f>
        <v>400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50" si="0">$F$11*H19*D19</f>
        <v>0</v>
      </c>
      <c r="J19" s="761">
        <f t="shared" ref="J19:J50" si="1"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si="1"/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0.27</v>
      </c>
      <c r="I22" s="413">
        <f t="shared" si="0"/>
        <v>0.27</v>
      </c>
      <c r="J22" s="761">
        <f t="shared" si="1"/>
        <v>759.24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1.1200000000000001</v>
      </c>
      <c r="I44" s="413">
        <f t="shared" si="0"/>
        <v>1.1200000000000001</v>
      </c>
      <c r="J44" s="761">
        <f t="shared" si="1"/>
        <v>627.20000000000005</v>
      </c>
      <c r="K44" s="762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>
        <v>0.3</v>
      </c>
      <c r="I51" s="413">
        <f t="shared" ref="I51:I82" si="2">$F$11*H51*D51</f>
        <v>0.3</v>
      </c>
      <c r="J51" s="761">
        <f t="shared" ref="J51:J82" si="3">G51*I51*E51</f>
        <v>105</v>
      </c>
      <c r="K51" s="762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61">
        <f t="shared" si="3"/>
        <v>0</v>
      </c>
      <c r="K52" s="762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2"/>
        <v>0</v>
      </c>
      <c r="J53" s="761">
        <f t="shared" si="3"/>
        <v>0</v>
      </c>
      <c r="K53" s="762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61">
        <f t="shared" si="3"/>
        <v>0</v>
      </c>
      <c r="K54" s="762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61">
        <f t="shared" si="3"/>
        <v>0</v>
      </c>
      <c r="K55" s="762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61">
        <f t="shared" si="3"/>
        <v>0</v>
      </c>
      <c r="K56" s="762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61">
        <f t="shared" si="3"/>
        <v>0</v>
      </c>
      <c r="K57" s="762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61">
        <f t="shared" si="3"/>
        <v>0</v>
      </c>
      <c r="K58" s="762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61">
        <f t="shared" si="3"/>
        <v>0</v>
      </c>
      <c r="K59" s="762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61">
        <f t="shared" si="3"/>
        <v>0</v>
      </c>
      <c r="K60" s="762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61">
        <f t="shared" si="3"/>
        <v>0</v>
      </c>
      <c r="K61" s="762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61">
        <f t="shared" si="3"/>
        <v>0</v>
      </c>
      <c r="K62" s="762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61">
        <f t="shared" si="3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8</v>
      </c>
      <c r="I64" s="413">
        <f t="shared" si="2"/>
        <v>8</v>
      </c>
      <c r="J64" s="761">
        <f t="shared" si="3"/>
        <v>38.64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16</v>
      </c>
      <c r="I65" s="413">
        <f t="shared" si="2"/>
        <v>16</v>
      </c>
      <c r="J65" s="761">
        <f t="shared" si="3"/>
        <v>20.8</v>
      </c>
      <c r="K65" s="762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2"/>
        <v>0</v>
      </c>
      <c r="J66" s="761">
        <f t="shared" si="3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>
        <v>2.8</v>
      </c>
      <c r="I67" s="413">
        <f t="shared" si="2"/>
        <v>2.8</v>
      </c>
      <c r="J67" s="761">
        <f t="shared" si="3"/>
        <v>266</v>
      </c>
      <c r="K67" s="762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61">
        <f t="shared" si="3"/>
        <v>0</v>
      </c>
      <c r="K68" s="762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2"/>
        <v>0</v>
      </c>
      <c r="J69" s="761">
        <f t="shared" si="3"/>
        <v>0</v>
      </c>
      <c r="K69" s="762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2"/>
        <v>0</v>
      </c>
      <c r="J70" s="761">
        <f t="shared" si="3"/>
        <v>0</v>
      </c>
      <c r="K70" s="762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61">
        <f t="shared" si="3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>
        <v>4</v>
      </c>
      <c r="I72" s="413">
        <f t="shared" si="2"/>
        <v>4</v>
      </c>
      <c r="J72" s="761">
        <f t="shared" si="3"/>
        <v>2</v>
      </c>
      <c r="K72" s="762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61">
        <f t="shared" si="3"/>
        <v>0</v>
      </c>
      <c r="K73" s="762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2"/>
        <v>0</v>
      </c>
      <c r="J74" s="761">
        <f t="shared" si="3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4</v>
      </c>
      <c r="I75" s="413">
        <f t="shared" si="2"/>
        <v>4</v>
      </c>
      <c r="J75" s="761">
        <f t="shared" si="3"/>
        <v>4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61">
        <f t="shared" si="3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2"/>
        <v>0</v>
      </c>
      <c r="J77" s="761">
        <f t="shared" si="3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61">
        <f t="shared" si="3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2"/>
        <v>0</v>
      </c>
      <c r="J79" s="761">
        <f t="shared" si="3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2"/>
        <v>0</v>
      </c>
      <c r="J80" s="761">
        <f t="shared" si="3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2"/>
        <v>0</v>
      </c>
      <c r="J81" s="761">
        <f t="shared" si="3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2"/>
        <v>0</v>
      </c>
      <c r="J82" s="761">
        <f t="shared" si="3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4">$F$11*H83*D83</f>
        <v>0</v>
      </c>
      <c r="J83" s="761">
        <f t="shared" ref="J83:J108" si="5">G83*I83*E83</f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4"/>
        <v>0</v>
      </c>
      <c r="J84" s="761">
        <f t="shared" si="5"/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4"/>
        <v>0</v>
      </c>
      <c r="J85" s="761">
        <f t="shared" si="5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61">
        <f t="shared" si="5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4"/>
        <v>0</v>
      </c>
      <c r="J87" s="761">
        <f t="shared" si="5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4"/>
        <v>0</v>
      </c>
      <c r="J88" s="761">
        <f t="shared" si="5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4"/>
        <v>0</v>
      </c>
      <c r="J89" s="761">
        <f t="shared" si="5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1">
        <f t="shared" si="5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5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5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5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5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5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5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5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5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1">
        <f t="shared" si="5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1">
        <f t="shared" si="5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1">
        <f t="shared" si="5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1">
        <f t="shared" si="5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61">
        <f t="shared" si="5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4"/>
        <v>0</v>
      </c>
      <c r="J104" s="761">
        <f t="shared" si="5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1">
        <f t="shared" si="5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1">
        <f t="shared" si="5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1">
        <f t="shared" si="5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1">
        <f t="shared" si="5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1822.88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1822.88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23698</v>
      </c>
      <c r="E113" s="173">
        <v>7.6</v>
      </c>
      <c r="F113" s="175"/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8.4444444444444446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0.95</v>
      </c>
      <c r="E119" s="419">
        <v>1</v>
      </c>
      <c r="F119" s="285"/>
      <c r="G119" s="291">
        <v>5</v>
      </c>
      <c r="H119" s="3">
        <v>1</v>
      </c>
      <c r="I119" s="53">
        <f t="shared" ref="I119:I150" si="7"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 t="s">
        <v>23699</v>
      </c>
      <c r="D120" s="430">
        <f t="shared" si="6"/>
        <v>0.95</v>
      </c>
      <c r="E120" s="419">
        <v>1</v>
      </c>
      <c r="F120" s="276">
        <v>1</v>
      </c>
      <c r="G120" s="291">
        <v>6</v>
      </c>
      <c r="H120" s="3">
        <f t="shared" ref="H120:H172" si="8">$F$11</f>
        <v>1</v>
      </c>
      <c r="I120" s="53">
        <f t="shared" si="7"/>
        <v>0.12192982456140351</v>
      </c>
      <c r="J120" s="53">
        <f>I120*инф.!$D$1</f>
        <v>30.482456140350877</v>
      </c>
      <c r="K120" s="53">
        <f>IF(I120=0,0,(инф.!$C$1)*I120)</f>
        <v>121.92982456140351</v>
      </c>
    </row>
    <row r="121" spans="1:11">
      <c r="A121" s="3">
        <v>3</v>
      </c>
      <c r="B121" s="276"/>
      <c r="C121" s="278" t="s">
        <v>23701</v>
      </c>
      <c r="D121" s="430">
        <f t="shared" si="6"/>
        <v>0.95</v>
      </c>
      <c r="E121" s="419">
        <v>1</v>
      </c>
      <c r="F121" s="276">
        <v>3</v>
      </c>
      <c r="G121" s="291">
        <v>12</v>
      </c>
      <c r="H121" s="3">
        <f t="shared" si="8"/>
        <v>1</v>
      </c>
      <c r="I121" s="53">
        <f t="shared" si="7"/>
        <v>0.26052631578947372</v>
      </c>
      <c r="J121" s="53">
        <f>I121*инф.!$D$1</f>
        <v>65.131578947368425</v>
      </c>
      <c r="K121" s="53">
        <f>IF(I121=0,0,(инф.!$C$1)*I121)</f>
        <v>260.5263157894737</v>
      </c>
    </row>
    <row r="122" spans="1:11">
      <c r="A122" s="3">
        <v>4</v>
      </c>
      <c r="B122" s="276"/>
      <c r="C122" s="278" t="s">
        <v>23700</v>
      </c>
      <c r="D122" s="430">
        <f t="shared" si="6"/>
        <v>0.95</v>
      </c>
      <c r="E122" s="419">
        <v>1</v>
      </c>
      <c r="F122" s="276">
        <v>4</v>
      </c>
      <c r="G122" s="292">
        <v>7.8</v>
      </c>
      <c r="H122" s="3">
        <f t="shared" si="8"/>
        <v>1</v>
      </c>
      <c r="I122" s="53">
        <f t="shared" si="7"/>
        <v>0.20350877192982458</v>
      </c>
      <c r="J122" s="53">
        <f>I122*инф.!$D$1</f>
        <v>50.877192982456144</v>
      </c>
      <c r="K122" s="53">
        <f>IF(I122=0,0,(инф.!$C$1)*I122)</f>
        <v>203.50877192982458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8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8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8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8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8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8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8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8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6"/>
        <v>0.95</v>
      </c>
      <c r="E131" s="419"/>
      <c r="F131" s="276"/>
      <c r="G131" s="291"/>
      <c r="H131" s="3">
        <f t="shared" si="8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8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8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8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8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8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8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8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8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8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8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8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8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8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8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8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8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8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8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8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8"/>
        <v>1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8"/>
        <v>1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8"/>
        <v>1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8"/>
        <v>1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8"/>
        <v>1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8"/>
        <v>1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8"/>
        <v>1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8"/>
        <v>1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8"/>
        <v>1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8"/>
        <v>1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8"/>
        <v>1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8"/>
        <v>1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8"/>
        <v>1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8"/>
        <v>1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8"/>
        <v>1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8"/>
        <v>1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8"/>
        <v>1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8"/>
        <v>1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6"/>
        <v>0.95</v>
      </c>
      <c r="E169" s="421">
        <v>1</v>
      </c>
      <c r="F169" s="239"/>
      <c r="G169" s="241">
        <f>E115</f>
        <v>8.4444444444444446</v>
      </c>
      <c r="H169" s="241">
        <f t="shared" si="8"/>
        <v>1</v>
      </c>
      <c r="I169" s="241">
        <f t="shared" si="9"/>
        <v>0.14814814814814817</v>
      </c>
      <c r="J169" s="241">
        <f>I169*инф.!$D$1</f>
        <v>37.037037037037045</v>
      </c>
      <c r="K169" s="241">
        <f>IF(I169=0,0,(инф.!$C$1)*I169)</f>
        <v>148.14814814814818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8"/>
        <v>1</v>
      </c>
      <c r="I170" s="244">
        <f t="shared" si="9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8"/>
        <v>1</v>
      </c>
      <c r="I171" s="244">
        <f t="shared" si="9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8"/>
        <v>1</v>
      </c>
      <c r="I172" s="237">
        <f t="shared" si="9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0.95</v>
      </c>
      <c r="E173" s="419"/>
      <c r="F173" s="236">
        <v>0</v>
      </c>
      <c r="G173" s="237"/>
      <c r="H173" s="237">
        <v>1</v>
      </c>
      <c r="I173" s="237">
        <f t="shared" si="9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0.95</v>
      </c>
      <c r="E174" s="419"/>
      <c r="F174" s="3"/>
      <c r="G174" s="155">
        <v>10</v>
      </c>
      <c r="H174" s="155">
        <v>1</v>
      </c>
      <c r="I174" s="155">
        <f t="shared" si="9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821.83235867446399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821.83235867446399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57.244444444444447</v>
      </c>
      <c r="H177" s="10" t="s">
        <v>121</v>
      </c>
      <c r="I177" s="9">
        <f>SUM(I119:I176)</f>
        <v>0.82183235867446403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2644.7123586744642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2644.7123586744642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Гибка ПВХ</v>
      </c>
      <c r="D198" s="713"/>
      <c r="E198" s="723">
        <f>J120/H120</f>
        <v>30.482456140350877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Сборка куба</v>
      </c>
      <c r="D203" s="713"/>
      <c r="E203" s="723">
        <f>J121/H121</f>
        <v>65.131578947368425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Накатка полноцвета</v>
      </c>
      <c r="D208" s="713"/>
      <c r="E208" s="723">
        <f>J122/H122</f>
        <v>50.877192982456144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opLeftCell="C144" zoomScaleNormal="100" zoomScaleSheetLayoutView="100" zoomScalePageLayoutView="55" workbookViewId="0">
      <selection activeCell="K179" sqref="K17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42712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рачета'!C6</f>
        <v>Лот  24 Рамка для плакатов . Формат А2 изготавливается из анодированного  профиля ALU-POSTER 25  . Задняя стенка - ПВХ 1 мм, передняя - "антиблик" 1мм. 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рачета'!F6</f>
        <v>420</v>
      </c>
      <c r="G9" s="742" t="str">
        <f>'позиции для рачета'!D6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рачета'!G6</f>
        <v>594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5.6000000000000001E-2</v>
      </c>
      <c r="I19" s="413">
        <f t="shared" ref="I19:I82" si="0">$F$11*H19*D19</f>
        <v>5.6000000000000001E-2</v>
      </c>
      <c r="J19" s="761">
        <f>G19*I19*E19</f>
        <v>61.6</v>
      </c>
      <c r="K19" s="762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0.1</v>
      </c>
      <c r="I30" s="413">
        <f t="shared" si="0"/>
        <v>0.1</v>
      </c>
      <c r="J30" s="761">
        <f t="shared" si="1"/>
        <v>56</v>
      </c>
      <c r="K30" s="762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>
        <v>0.7</v>
      </c>
      <c r="I37" s="413">
        <f t="shared" si="0"/>
        <v>0.7</v>
      </c>
      <c r="J37" s="761">
        <f t="shared" si="1"/>
        <v>190.39999999999998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>
        <v>4</v>
      </c>
      <c r="I38" s="413">
        <f t="shared" si="0"/>
        <v>4</v>
      </c>
      <c r="J38" s="761">
        <f t="shared" si="1"/>
        <v>249.20000000000002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>
        <v>8</v>
      </c>
      <c r="I39" s="413">
        <f t="shared" si="0"/>
        <v>8</v>
      </c>
      <c r="J39" s="761">
        <f t="shared" si="1"/>
        <v>50.4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ref="I89:I98" si="4">$F$11*H89*D89</f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607.6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607.6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23702</v>
      </c>
      <c r="E113" s="173">
        <v>2.1</v>
      </c>
      <c r="F113" s="175"/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0.35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6.0000000000000009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23703</v>
      </c>
      <c r="D120" s="430">
        <f t="shared" si="5"/>
        <v>0.95</v>
      </c>
      <c r="E120" s="419">
        <v>1</v>
      </c>
      <c r="F120" s="276"/>
      <c r="G120" s="291">
        <v>2</v>
      </c>
      <c r="H120" s="3">
        <f t="shared" ref="H120:H172" si="6">$F$11</f>
        <v>1</v>
      </c>
      <c r="I120" s="53">
        <f t="shared" ref="I120:I174" si="7">IF(D120=0,0,(G120/60*H120/D120+F120/60)*E120)</f>
        <v>3.5087719298245612E-2</v>
      </c>
      <c r="J120" s="53">
        <f>I120*инф.!$D$1</f>
        <v>8.7719298245614024</v>
      </c>
      <c r="K120" s="53">
        <f>IF(I120=0,0,(инф.!$C$1)*I120)</f>
        <v>35.087719298245609</v>
      </c>
    </row>
    <row r="121" spans="1:11">
      <c r="A121" s="3">
        <v>3</v>
      </c>
      <c r="B121" s="276"/>
      <c r="C121" s="278" t="s">
        <v>23704</v>
      </c>
      <c r="D121" s="430">
        <f t="shared" si="5"/>
        <v>0.95</v>
      </c>
      <c r="E121" s="419">
        <v>1</v>
      </c>
      <c r="F121" s="276"/>
      <c r="G121" s="291">
        <v>6</v>
      </c>
      <c r="H121" s="3">
        <f t="shared" si="6"/>
        <v>1</v>
      </c>
      <c r="I121" s="53">
        <f t="shared" si="7"/>
        <v>0.10526315789473685</v>
      </c>
      <c r="J121" s="53">
        <f>I121*инф.!$D$1</f>
        <v>26.315789473684212</v>
      </c>
      <c r="K121" s="53">
        <f>IF(I121=0,0,(инф.!$C$1)*I121)</f>
        <v>105.26315789473685</v>
      </c>
    </row>
    <row r="122" spans="1:11">
      <c r="A122" s="3">
        <v>4</v>
      </c>
      <c r="B122" s="276"/>
      <c r="C122" s="278" t="s">
        <v>23705</v>
      </c>
      <c r="D122" s="430">
        <f t="shared" si="5"/>
        <v>0.95</v>
      </c>
      <c r="E122" s="419">
        <v>1</v>
      </c>
      <c r="F122" s="276"/>
      <c r="G122" s="292">
        <v>8</v>
      </c>
      <c r="H122" s="3">
        <f t="shared" si="6"/>
        <v>1</v>
      </c>
      <c r="I122" s="53">
        <f t="shared" si="7"/>
        <v>0.14035087719298245</v>
      </c>
      <c r="J122" s="53">
        <f>I122*инф.!$D$1</f>
        <v>35.087719298245609</v>
      </c>
      <c r="K122" s="53">
        <f>IF(I122=0,0,(инф.!$C$1)*I122)</f>
        <v>140.35087719298244</v>
      </c>
    </row>
    <row r="123" spans="1:11">
      <c r="A123" s="3">
        <v>5</v>
      </c>
      <c r="B123" s="276"/>
      <c r="C123" s="278"/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ref="D126:D174" si="8">$D$118</f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8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8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8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8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8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8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8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8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8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8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8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8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8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8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8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8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8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8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8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8"/>
        <v>0.95</v>
      </c>
      <c r="E146" s="419"/>
      <c r="F146" s="276"/>
      <c r="G146" s="291"/>
      <c r="H146" s="3">
        <f t="shared" si="6"/>
        <v>1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0.95</v>
      </c>
      <c r="E147" s="419"/>
      <c r="F147" s="276"/>
      <c r="G147" s="291"/>
      <c r="H147" s="3">
        <f t="shared" si="6"/>
        <v>1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0.95</v>
      </c>
      <c r="E148" s="419"/>
      <c r="F148" s="276"/>
      <c r="G148" s="291"/>
      <c r="H148" s="3">
        <f t="shared" si="6"/>
        <v>1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0.95</v>
      </c>
      <c r="E149" s="419"/>
      <c r="F149" s="276"/>
      <c r="G149" s="291"/>
      <c r="H149" s="3">
        <f t="shared" si="6"/>
        <v>1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0.95</v>
      </c>
      <c r="E150" s="419"/>
      <c r="F150" s="276"/>
      <c r="G150" s="291"/>
      <c r="H150" s="3">
        <f t="shared" si="6"/>
        <v>1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0.95</v>
      </c>
      <c r="E151" s="419"/>
      <c r="F151" s="276"/>
      <c r="G151" s="291"/>
      <c r="H151" s="3">
        <f t="shared" si="6"/>
        <v>1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0.95</v>
      </c>
      <c r="E152" s="419"/>
      <c r="F152" s="276"/>
      <c r="G152" s="291"/>
      <c r="H152" s="3">
        <f t="shared" si="6"/>
        <v>1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0.95</v>
      </c>
      <c r="E153" s="419"/>
      <c r="F153" s="276"/>
      <c r="G153" s="291"/>
      <c r="H153" s="3">
        <f t="shared" si="6"/>
        <v>1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0.95</v>
      </c>
      <c r="E154" s="419"/>
      <c r="F154" s="276"/>
      <c r="G154" s="291"/>
      <c r="H154" s="3">
        <f t="shared" si="6"/>
        <v>1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0.95</v>
      </c>
      <c r="E155" s="419"/>
      <c r="F155" s="276"/>
      <c r="G155" s="291"/>
      <c r="H155" s="3">
        <f t="shared" si="6"/>
        <v>1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0.95</v>
      </c>
      <c r="E156" s="419"/>
      <c r="F156" s="276"/>
      <c r="G156" s="291"/>
      <c r="H156" s="3">
        <f t="shared" si="6"/>
        <v>1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0.95</v>
      </c>
      <c r="E157" s="419"/>
      <c r="F157" s="276"/>
      <c r="G157" s="291"/>
      <c r="H157" s="3">
        <f t="shared" si="6"/>
        <v>1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0.95</v>
      </c>
      <c r="E158" s="419"/>
      <c r="F158" s="276"/>
      <c r="G158" s="291"/>
      <c r="H158" s="3">
        <f t="shared" si="6"/>
        <v>1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0.95</v>
      </c>
      <c r="E159" s="419"/>
      <c r="F159" s="276"/>
      <c r="G159" s="291"/>
      <c r="H159" s="3">
        <f t="shared" si="6"/>
        <v>1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0.95</v>
      </c>
      <c r="E160" s="419"/>
      <c r="F160" s="276"/>
      <c r="G160" s="291"/>
      <c r="H160" s="3">
        <f t="shared" si="6"/>
        <v>1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0.95</v>
      </c>
      <c r="E161" s="419"/>
      <c r="F161" s="276"/>
      <c r="G161" s="291"/>
      <c r="H161" s="3">
        <f t="shared" si="6"/>
        <v>1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0.95</v>
      </c>
      <c r="E162" s="419"/>
      <c r="F162" s="276"/>
      <c r="G162" s="291"/>
      <c r="H162" s="3">
        <f t="shared" si="6"/>
        <v>1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0.95</v>
      </c>
      <c r="E163" s="419"/>
      <c r="F163" s="276"/>
      <c r="G163" s="291"/>
      <c r="H163" s="3">
        <f t="shared" si="6"/>
        <v>1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0.95</v>
      </c>
      <c r="E164" s="419"/>
      <c r="F164" s="276"/>
      <c r="G164" s="291"/>
      <c r="H164" s="3">
        <f t="shared" si="6"/>
        <v>1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0.95</v>
      </c>
      <c r="E165" s="419"/>
      <c r="F165" s="276"/>
      <c r="G165" s="291"/>
      <c r="H165" s="3">
        <f t="shared" si="6"/>
        <v>1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0.95</v>
      </c>
      <c r="E166" s="419"/>
      <c r="F166" s="276"/>
      <c r="G166" s="291"/>
      <c r="H166" s="3">
        <f t="shared" si="6"/>
        <v>1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0.95</v>
      </c>
      <c r="E167" s="419"/>
      <c r="F167" s="276"/>
      <c r="G167" s="291"/>
      <c r="H167" s="291">
        <f t="shared" si="6"/>
        <v>1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0.95</v>
      </c>
      <c r="E168" s="419"/>
      <c r="F168" s="276"/>
      <c r="G168" s="291"/>
      <c r="H168" s="291">
        <f t="shared" si="6"/>
        <v>1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Лазерная резка ПЭТ</v>
      </c>
      <c r="D169" s="430">
        <f t="shared" si="8"/>
        <v>0.95</v>
      </c>
      <c r="E169" s="422">
        <v>1</v>
      </c>
      <c r="F169" s="242"/>
      <c r="G169" s="244">
        <f>E115</f>
        <v>6.0000000000000009</v>
      </c>
      <c r="H169" s="244">
        <f t="shared" si="6"/>
        <v>1</v>
      </c>
      <c r="I169" s="244">
        <f t="shared" si="7"/>
        <v>0.10526315789473686</v>
      </c>
      <c r="J169" s="244">
        <f>I169*инф.!$D$1</f>
        <v>26.315789473684216</v>
      </c>
      <c r="K169" s="244">
        <f>IF(I169=0,0,(инф.!$C$1)*I169)</f>
        <v>105.26315789473686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8"/>
        <v>0.95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8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403.50877192982455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403.50877192982455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33</v>
      </c>
      <c r="H177" s="10" t="s">
        <v>121</v>
      </c>
      <c r="I177" s="9">
        <f>SUM(I119:I176)</f>
        <v>0.40350877192982459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1011.1087719298246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1011.1087719298246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Резка пвх</v>
      </c>
      <c r="D198" s="713"/>
      <c r="E198" s="723">
        <f>J120/H120</f>
        <v>8.7719298245614024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Резка профиля</v>
      </c>
      <c r="D203" s="713"/>
      <c r="E203" s="723">
        <f>J121/H121</f>
        <v>26.315789473684212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Сборка рамки</v>
      </c>
      <c r="D208" s="713"/>
      <c r="E208" s="723">
        <f>J122/H122</f>
        <v>35.087719298245609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carabi</cp:lastModifiedBy>
  <cp:lastPrinted>2015-01-28T16:16:25Z</cp:lastPrinted>
  <dcterms:created xsi:type="dcterms:W3CDTF">2010-04-08T06:24:49Z</dcterms:created>
  <dcterms:modified xsi:type="dcterms:W3CDTF">2016-12-08T12:29:23Z</dcterms:modified>
</cp:coreProperties>
</file>